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3\Mr Tan 2\"/>
    </mc:Choice>
  </mc:AlternateContent>
  <bookViews>
    <workbookView xWindow="0" yWindow="0" windowWidth="28800" windowHeight="12590"/>
  </bookViews>
  <sheets>
    <sheet name="Yearly" sheetId="1" r:id="rId1"/>
    <sheet name="Quarterl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6" i="2" l="1"/>
  <c r="F135" i="2"/>
  <c r="D135" i="2"/>
  <c r="F134" i="2"/>
  <c r="D134" i="2"/>
  <c r="F133" i="2"/>
  <c r="D133" i="2"/>
  <c r="F132" i="2"/>
  <c r="D132" i="2"/>
  <c r="E131" i="2"/>
  <c r="F131" i="2" s="1"/>
  <c r="C131" i="2"/>
  <c r="D131" i="2" s="1"/>
  <c r="F38" i="1"/>
  <c r="D38" i="1"/>
  <c r="F130" i="2" l="1"/>
  <c r="D130" i="2"/>
  <c r="F129" i="2"/>
  <c r="D129" i="2"/>
  <c r="F128" i="2"/>
  <c r="D128" i="2"/>
  <c r="F127" i="2"/>
  <c r="D127" i="2"/>
  <c r="E126" i="2"/>
  <c r="F126" i="2" s="1"/>
  <c r="D126" i="2"/>
  <c r="D125" i="2"/>
  <c r="D123" i="2"/>
  <c r="E121" i="2"/>
  <c r="F121" i="2" s="1"/>
  <c r="C121" i="2"/>
  <c r="E120" i="2"/>
  <c r="F120" i="2" s="1"/>
  <c r="C120" i="2"/>
  <c r="D120" i="2" s="1"/>
  <c r="E119" i="2"/>
  <c r="F119" i="2" s="1"/>
  <c r="C119" i="2"/>
  <c r="D124" i="2" s="1"/>
  <c r="E118" i="2"/>
  <c r="F123" i="2" s="1"/>
  <c r="C118" i="2"/>
  <c r="D118" i="2" s="1"/>
  <c r="E117" i="2"/>
  <c r="F122" i="2" s="1"/>
  <c r="C117" i="2"/>
  <c r="D122" i="2" s="1"/>
  <c r="E116" i="2"/>
  <c r="E115" i="2"/>
  <c r="F115" i="2" s="1"/>
  <c r="C115" i="2"/>
  <c r="D115" i="2" s="1"/>
  <c r="E114" i="2"/>
  <c r="F114" i="2" s="1"/>
  <c r="C114" i="2"/>
  <c r="D114" i="2" s="1"/>
  <c r="E113" i="2"/>
  <c r="F113" i="2" s="1"/>
  <c r="C113" i="2"/>
  <c r="C111" i="2" s="1"/>
  <c r="D111" i="2" s="1"/>
  <c r="E112" i="2"/>
  <c r="F112" i="2" s="1"/>
  <c r="C112" i="2"/>
  <c r="D112" i="2" s="1"/>
  <c r="E110" i="2"/>
  <c r="F110" i="2" s="1"/>
  <c r="C110" i="2"/>
  <c r="D110" i="2" s="1"/>
  <c r="E109" i="2"/>
  <c r="F109" i="2" s="1"/>
  <c r="C109" i="2"/>
  <c r="D109" i="2" s="1"/>
  <c r="E108" i="2"/>
  <c r="F108" i="2" s="1"/>
  <c r="C108" i="2"/>
  <c r="D108" i="2" s="1"/>
  <c r="E107" i="2"/>
  <c r="F107" i="2" s="1"/>
  <c r="C107" i="2"/>
  <c r="D107" i="2" s="1"/>
  <c r="D113" i="2" l="1"/>
  <c r="D117" i="2"/>
  <c r="D119" i="2"/>
  <c r="F124" i="2"/>
  <c r="E111" i="2"/>
  <c r="F111" i="2" s="1"/>
  <c r="F117" i="2"/>
  <c r="F125" i="2"/>
  <c r="C116" i="2"/>
  <c r="D116" i="2" s="1"/>
  <c r="F118" i="2"/>
  <c r="F37" i="1"/>
  <c r="D37" i="1"/>
  <c r="F36" i="1"/>
  <c r="D36" i="1"/>
  <c r="D121" i="2" l="1"/>
  <c r="F116" i="2"/>
  <c r="E34" i="1" l="1"/>
  <c r="C34" i="1"/>
  <c r="F32" i="1"/>
  <c r="D32" i="1"/>
  <c r="D35" i="1" l="1"/>
  <c r="D34" i="1"/>
  <c r="F34" i="1"/>
  <c r="F35" i="1"/>
</calcChain>
</file>

<file path=xl/sharedStrings.xml><?xml version="1.0" encoding="utf-8"?>
<sst xmlns="http://schemas.openxmlformats.org/spreadsheetml/2006/main" count="128" uniqueCount="17">
  <si>
    <t>Tahun / Year</t>
  </si>
  <si>
    <t>Jumlah Pindah Milik / Volume of Transaction ('000)</t>
  </si>
  <si>
    <t>Perubahan Jumlah Pindah Milik / Change in Volume of Transaction              ( % )  yr-on-yr</t>
  </si>
  <si>
    <t>Nilai / Value           (RM Billion)</t>
  </si>
  <si>
    <t>Perubahan Nilai / Change in Value ( % )        yr-on-yr</t>
  </si>
  <si>
    <t>Jan-Mar</t>
  </si>
  <si>
    <t>Apr-Jun</t>
  </si>
  <si>
    <t>Jul-Sep</t>
  </si>
  <si>
    <t>Oct-Dec</t>
  </si>
  <si>
    <t>ND</t>
  </si>
  <si>
    <t>Perubahan Nilai / Change in Value ( % )        qtr-on-qtr</t>
  </si>
  <si>
    <t>Perubahan Jumlah Pindah Milik / Change in Volume of Transaction              ( % )  qtr-on-qtr</t>
  </si>
  <si>
    <t>Tahun / Quarter</t>
  </si>
  <si>
    <t>Bilangan dan Nilai Pindah Milik Harta Tanah dan Perubahan Tahunan 1990 - 2022</t>
  </si>
  <si>
    <t>Volume and Value of Property Transaction and Annual Changes 1990 - 2022</t>
  </si>
  <si>
    <t>Bilangan dan Nilai Pindah Milik Harta Tanah dan Perubahan Sukuan 1997 - 2022</t>
  </si>
  <si>
    <t>Volume and Value of Property Transaction and Quarterly Changes 1997 - 2022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</si>
</sst>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/>
    <xf numFmtId="4" fontId="0" fillId="0" borderId="9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4" fontId="0" fillId="0" borderId="2" xfId="0" applyNumberFormat="1" applyBorder="1"/>
    <xf numFmtId="4" fontId="0" fillId="0" borderId="8" xfId="0" applyNumberFormat="1" applyBorder="1"/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" fontId="0" fillId="0" borderId="0" xfId="0" applyNumberFormat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15" xfId="0" applyFont="1" applyFill="1" applyBorder="1"/>
    <xf numFmtId="0" fontId="0" fillId="2" borderId="16" xfId="0" applyFill="1" applyBorder="1"/>
    <xf numFmtId="164" fontId="0" fillId="2" borderId="16" xfId="0" applyNumberFormat="1" applyFill="1" applyBorder="1"/>
    <xf numFmtId="4" fontId="0" fillId="2" borderId="16" xfId="0" applyNumberForma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164" fontId="0" fillId="2" borderId="17" xfId="0" applyNumberFormat="1" applyFill="1" applyBorder="1"/>
    <xf numFmtId="0" fontId="0" fillId="0" borderId="19" xfId="0" applyBorder="1"/>
    <xf numFmtId="4" fontId="0" fillId="0" borderId="18" xfId="0" applyNumberFormat="1" applyBorder="1"/>
    <xf numFmtId="164" fontId="0" fillId="0" borderId="9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3" borderId="8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4" fontId="0" fillId="0" borderId="5" xfId="0" applyNumberFormat="1" applyBorder="1"/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8" xfId="0" applyBorder="1"/>
    <xf numFmtId="2" fontId="1" fillId="3" borderId="3" xfId="0" applyNumberFormat="1" applyFont="1" applyFill="1" applyBorder="1" applyAlignment="1">
      <alignment horizontal="center"/>
    </xf>
    <xf numFmtId="2" fontId="0" fillId="0" borderId="9" xfId="0" applyNumberFormat="1" applyFill="1" applyBorder="1"/>
    <xf numFmtId="2" fontId="0" fillId="0" borderId="8" xfId="0" applyNumberFormat="1" applyFill="1" applyBorder="1"/>
    <xf numFmtId="2" fontId="0" fillId="0" borderId="18" xfId="0" applyNumberFormat="1" applyFill="1" applyBorder="1"/>
    <xf numFmtId="164" fontId="1" fillId="3" borderId="3" xfId="0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0" fillId="0" borderId="18" xfId="0" applyNumberFormat="1" applyFill="1" applyBorder="1" applyAlignment="1">
      <alignment horizontal="right"/>
    </xf>
    <xf numFmtId="164" fontId="1" fillId="3" borderId="20" xfId="0" applyNumberFormat="1" applyFont="1" applyFill="1" applyBorder="1" applyAlignment="1">
      <alignment horizontal="center"/>
    </xf>
    <xf numFmtId="4" fontId="0" fillId="0" borderId="9" xfId="0" applyNumberFormat="1" applyFill="1" applyBorder="1"/>
    <xf numFmtId="4" fontId="0" fillId="0" borderId="8" xfId="0" applyNumberFormat="1" applyFill="1" applyBorder="1"/>
    <xf numFmtId="4" fontId="0" fillId="0" borderId="18" xfId="0" applyNumberFormat="1" applyFill="1" applyBorder="1"/>
    <xf numFmtId="4" fontId="0" fillId="3" borderId="8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" fontId="2" fillId="3" borderId="20" xfId="0" applyNumberFormat="1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0" xfId="0" applyBorder="1"/>
    <xf numFmtId="0" fontId="0" fillId="3" borderId="8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3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4" fontId="0" fillId="2" borderId="0" xfId="0" applyNumberFormat="1" applyFill="1" applyBorder="1"/>
    <xf numFmtId="0" fontId="0" fillId="2" borderId="12" xfId="0" applyFill="1" applyBorder="1"/>
    <xf numFmtId="0" fontId="0" fillId="2" borderId="21" xfId="0" applyFill="1" applyBorder="1"/>
    <xf numFmtId="164" fontId="0" fillId="2" borderId="21" xfId="0" applyNumberFormat="1" applyFill="1" applyBorder="1"/>
    <xf numFmtId="4" fontId="0" fillId="2" borderId="21" xfId="0" applyNumberFormat="1" applyFill="1" applyBorder="1"/>
    <xf numFmtId="0" fontId="0" fillId="3" borderId="22" xfId="0" applyFill="1" applyBorder="1" applyAlignment="1">
      <alignment horizontal="center"/>
    </xf>
    <xf numFmtId="2" fontId="0" fillId="3" borderId="22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4" fontId="0" fillId="3" borderId="22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4" fontId="0" fillId="0" borderId="1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workbookViewId="0">
      <selection activeCell="J17" sqref="J5:J17"/>
    </sheetView>
  </sheetViews>
  <sheetFormatPr defaultRowHeight="14.5" x14ac:dyDescent="0.35"/>
  <cols>
    <col min="2" max="2" width="11.7265625" customWidth="1"/>
    <col min="3" max="3" width="20.7265625" customWidth="1"/>
    <col min="4" max="4" width="18.7265625" style="29" customWidth="1"/>
    <col min="5" max="5" width="16.7265625" style="33" customWidth="1"/>
    <col min="6" max="6" width="20.7265625" style="29" customWidth="1"/>
  </cols>
  <sheetData>
    <row r="1" spans="1:6" ht="15" thickBot="1" x14ac:dyDescent="0.4"/>
    <row r="2" spans="1:6" x14ac:dyDescent="0.35">
      <c r="A2" s="1"/>
      <c r="B2" s="41" t="s">
        <v>13</v>
      </c>
      <c r="C2" s="42"/>
      <c r="D2" s="43"/>
      <c r="E2" s="44"/>
      <c r="F2" s="45"/>
    </row>
    <row r="3" spans="1:6" x14ac:dyDescent="0.35">
      <c r="A3" s="1"/>
      <c r="B3" s="37" t="s">
        <v>14</v>
      </c>
      <c r="C3" s="38"/>
      <c r="D3" s="39"/>
      <c r="E3" s="40"/>
      <c r="F3" s="46"/>
    </row>
    <row r="4" spans="1:6" ht="15" thickBot="1" x14ac:dyDescent="0.4">
      <c r="A4" s="1"/>
      <c r="B4" s="38"/>
      <c r="C4" s="38"/>
      <c r="D4" s="39"/>
      <c r="E4" s="40"/>
      <c r="F4" s="47"/>
    </row>
    <row r="5" spans="1:6" ht="73" thickBot="1" x14ac:dyDescent="0.4">
      <c r="B5" s="28" t="s">
        <v>0</v>
      </c>
      <c r="C5" s="28" t="s">
        <v>1</v>
      </c>
      <c r="D5" s="30" t="s">
        <v>2</v>
      </c>
      <c r="E5" s="34" t="s">
        <v>3</v>
      </c>
      <c r="F5" s="30" t="s">
        <v>4</v>
      </c>
    </row>
    <row r="6" spans="1:6" ht="15" hidden="1" thickBot="1" x14ac:dyDescent="0.4">
      <c r="B6" s="10">
        <v>1990</v>
      </c>
      <c r="C6" s="25">
        <v>148.19999999999999</v>
      </c>
      <c r="D6" s="19" t="s">
        <v>9</v>
      </c>
      <c r="E6" s="25">
        <v>15.16</v>
      </c>
      <c r="F6" s="19" t="s">
        <v>9</v>
      </c>
    </row>
    <row r="7" spans="1:6" ht="15" hidden="1" thickBot="1" x14ac:dyDescent="0.4">
      <c r="B7" s="11">
        <v>1991</v>
      </c>
      <c r="C7" s="26">
        <v>164</v>
      </c>
      <c r="D7" s="20">
        <v>10.6612685560054</v>
      </c>
      <c r="E7" s="26">
        <v>17.32</v>
      </c>
      <c r="F7" s="20">
        <v>14.248021108179415</v>
      </c>
    </row>
    <row r="8" spans="1:6" ht="15" hidden="1" thickBot="1" x14ac:dyDescent="0.4">
      <c r="A8" s="81"/>
      <c r="B8" s="12">
        <v>1992</v>
      </c>
      <c r="C8" s="27">
        <v>168.27</v>
      </c>
      <c r="D8" s="21">
        <v>2.6036585365853711</v>
      </c>
      <c r="E8" s="27">
        <v>20.27</v>
      </c>
      <c r="F8" s="21">
        <v>17.03233256351038</v>
      </c>
    </row>
    <row r="9" spans="1:6" ht="15" hidden="1" thickBot="1" x14ac:dyDescent="0.4">
      <c r="B9" s="12">
        <v>1993</v>
      </c>
      <c r="C9" s="27">
        <v>178.05</v>
      </c>
      <c r="D9" s="21">
        <v>5.8120877161704385</v>
      </c>
      <c r="E9" s="27">
        <v>22.44</v>
      </c>
      <c r="F9" s="21">
        <v>10.70547607301431</v>
      </c>
    </row>
    <row r="10" spans="1:6" ht="15" hidden="1" thickBot="1" x14ac:dyDescent="0.4">
      <c r="B10" s="12">
        <v>1994</v>
      </c>
      <c r="C10" s="27">
        <v>217.54</v>
      </c>
      <c r="D10" s="21">
        <v>22.17916315641672</v>
      </c>
      <c r="E10" s="27">
        <v>29.7</v>
      </c>
      <c r="F10" s="21">
        <v>32.35294117647058</v>
      </c>
    </row>
    <row r="11" spans="1:6" ht="15" hidden="1" thickBot="1" x14ac:dyDescent="0.4">
      <c r="B11" s="12">
        <v>1995</v>
      </c>
      <c r="C11" s="27">
        <v>251.89</v>
      </c>
      <c r="D11" s="21">
        <v>15.790199503539569</v>
      </c>
      <c r="E11" s="27">
        <v>39.85</v>
      </c>
      <c r="F11" s="21">
        <v>34.17508417508418</v>
      </c>
    </row>
    <row r="12" spans="1:6" ht="15" hidden="1" thickBot="1" x14ac:dyDescent="0.4">
      <c r="B12" s="12">
        <v>1996</v>
      </c>
      <c r="C12" s="27">
        <v>270.52999999999997</v>
      </c>
      <c r="D12" s="21">
        <v>7.4000555798165806</v>
      </c>
      <c r="E12" s="27">
        <v>48.99</v>
      </c>
      <c r="F12" s="21">
        <v>22.936010037641168</v>
      </c>
    </row>
    <row r="13" spans="1:6" ht="15" hidden="1" thickBot="1" x14ac:dyDescent="0.4">
      <c r="B13" s="12">
        <v>1997</v>
      </c>
      <c r="C13" s="27">
        <v>274.75</v>
      </c>
      <c r="D13" s="21">
        <v>1.5599009352012843</v>
      </c>
      <c r="E13" s="27">
        <v>53.21</v>
      </c>
      <c r="F13" s="21">
        <v>8.6140028577260637</v>
      </c>
    </row>
    <row r="14" spans="1:6" ht="15" hidden="1" thickBot="1" x14ac:dyDescent="0.4">
      <c r="B14" s="13">
        <v>1998</v>
      </c>
      <c r="C14" s="15">
        <v>186.08</v>
      </c>
      <c r="D14" s="22">
        <v>-32.272975432211098</v>
      </c>
      <c r="E14" s="15">
        <v>27.9</v>
      </c>
      <c r="F14" s="22">
        <v>-47.566246946062776</v>
      </c>
    </row>
    <row r="15" spans="1:6" ht="15" hidden="1" thickBot="1" x14ac:dyDescent="0.4">
      <c r="B15" s="13">
        <v>1999</v>
      </c>
      <c r="C15" s="15">
        <v>225.89</v>
      </c>
      <c r="D15" s="22">
        <v>21.39402407566638</v>
      </c>
      <c r="E15" s="15">
        <v>34.422629608000001</v>
      </c>
      <c r="F15" s="22">
        <v>23.378600745519719</v>
      </c>
    </row>
    <row r="16" spans="1:6" ht="15" hidden="1" thickBot="1" x14ac:dyDescent="0.4">
      <c r="B16" s="11">
        <v>2000</v>
      </c>
      <c r="C16" s="26">
        <v>240.06</v>
      </c>
      <c r="D16" s="20">
        <v>6.2729647173403151</v>
      </c>
      <c r="E16" s="26">
        <v>41.31</v>
      </c>
      <c r="F16" s="22">
        <v>20.00826337334594</v>
      </c>
    </row>
    <row r="17" spans="2:6" x14ac:dyDescent="0.35">
      <c r="B17" s="10">
        <v>2001</v>
      </c>
      <c r="C17" s="25">
        <v>242.63399999999999</v>
      </c>
      <c r="D17" s="19">
        <v>1.072231942014497</v>
      </c>
      <c r="E17" s="25">
        <v>38.634930854529991</v>
      </c>
      <c r="F17" s="22">
        <v>-6.475597059961288</v>
      </c>
    </row>
    <row r="18" spans="2:6" x14ac:dyDescent="0.35">
      <c r="B18" s="13">
        <v>2002</v>
      </c>
      <c r="C18" s="15">
        <v>231.39400000000001</v>
      </c>
      <c r="D18" s="22">
        <v>-4.6324917365249689</v>
      </c>
      <c r="E18" s="15">
        <v>38.64329477654961</v>
      </c>
      <c r="F18" s="22">
        <v>2.1648600980057608E-2</v>
      </c>
    </row>
    <row r="19" spans="2:6" x14ac:dyDescent="0.35">
      <c r="B19" s="13">
        <v>2003</v>
      </c>
      <c r="C19" s="15">
        <v>243.376</v>
      </c>
      <c r="D19" s="22">
        <v>5.1781809381401303</v>
      </c>
      <c r="E19" s="15">
        <v>43.434918593390002</v>
      </c>
      <c r="F19" s="22">
        <v>12.399625457786144</v>
      </c>
    </row>
    <row r="20" spans="2:6" x14ac:dyDescent="0.35">
      <c r="B20" s="13">
        <v>2004</v>
      </c>
      <c r="C20" s="15">
        <v>293.21199999999999</v>
      </c>
      <c r="D20" s="22">
        <v>20.476957464992424</v>
      </c>
      <c r="E20" s="15">
        <v>59.963520503019978</v>
      </c>
      <c r="F20" s="22">
        <v>38.053719092604297</v>
      </c>
    </row>
    <row r="21" spans="2:6" x14ac:dyDescent="0.35">
      <c r="B21" s="13">
        <v>2005</v>
      </c>
      <c r="C21" s="15">
        <v>276.50799999999998</v>
      </c>
      <c r="D21" s="22">
        <v>-5.6969019003315111</v>
      </c>
      <c r="E21" s="15">
        <v>56.781724733162839</v>
      </c>
      <c r="F21" s="22">
        <v>-5.3062190864809082</v>
      </c>
    </row>
    <row r="22" spans="2:6" x14ac:dyDescent="0.35">
      <c r="B22" s="13">
        <v>2006</v>
      </c>
      <c r="C22" s="15">
        <v>283.89999999999998</v>
      </c>
      <c r="D22" s="22">
        <v>2.6733403735154155</v>
      </c>
      <c r="E22" s="15">
        <v>61.6</v>
      </c>
      <c r="F22" s="22">
        <v>8.4856092157818779</v>
      </c>
    </row>
    <row r="23" spans="2:6" x14ac:dyDescent="0.35">
      <c r="B23" s="13">
        <v>2007</v>
      </c>
      <c r="C23" s="15">
        <v>309.45999999999998</v>
      </c>
      <c r="D23" s="22">
        <v>9.0031701303275895</v>
      </c>
      <c r="E23" s="15">
        <v>77.14</v>
      </c>
      <c r="F23" s="22">
        <v>25.22727272727272</v>
      </c>
    </row>
    <row r="24" spans="2:6" x14ac:dyDescent="0.35">
      <c r="B24" s="13">
        <v>2008</v>
      </c>
      <c r="C24" s="15">
        <v>340.24</v>
      </c>
      <c r="D24" s="22">
        <v>9.9463581723001369</v>
      </c>
      <c r="E24" s="15">
        <v>88.34</v>
      </c>
      <c r="F24" s="22">
        <v>14.519056261343025</v>
      </c>
    </row>
    <row r="25" spans="2:6" x14ac:dyDescent="0.35">
      <c r="B25" s="13">
        <v>2009</v>
      </c>
      <c r="C25" s="15">
        <v>337.85899999999998</v>
      </c>
      <c r="D25" s="22">
        <v>-0.6</v>
      </c>
      <c r="E25" s="15">
        <v>81</v>
      </c>
      <c r="F25" s="22">
        <v>-8.3000000000000007</v>
      </c>
    </row>
    <row r="26" spans="2:6" x14ac:dyDescent="0.35">
      <c r="B26" s="13">
        <v>2010</v>
      </c>
      <c r="C26" s="15">
        <v>376.59</v>
      </c>
      <c r="D26" s="22">
        <v>11.4</v>
      </c>
      <c r="E26" s="15">
        <v>107.44</v>
      </c>
      <c r="F26" s="22">
        <v>32.6</v>
      </c>
    </row>
    <row r="27" spans="2:6" x14ac:dyDescent="0.35">
      <c r="B27" s="13">
        <v>2011</v>
      </c>
      <c r="C27" s="15">
        <v>430.4</v>
      </c>
      <c r="D27" s="22">
        <v>14.288749037414703</v>
      </c>
      <c r="E27" s="15">
        <v>137.82804000000002</v>
      </c>
      <c r="F27" s="22">
        <v>28.283730454207017</v>
      </c>
    </row>
    <row r="28" spans="2:6" x14ac:dyDescent="0.35">
      <c r="B28" s="13">
        <v>2012</v>
      </c>
      <c r="C28" s="15">
        <v>427.52</v>
      </c>
      <c r="D28" s="22">
        <v>-0.66914498141264289</v>
      </c>
      <c r="E28" s="15">
        <v>142.84494000000001</v>
      </c>
      <c r="F28" s="22">
        <v>3.6399705023738136</v>
      </c>
    </row>
    <row r="29" spans="2:6" x14ac:dyDescent="0.35">
      <c r="B29" s="13">
        <v>2013</v>
      </c>
      <c r="C29" s="15">
        <v>381.13</v>
      </c>
      <c r="D29" s="22">
        <v>-10.850954341317362</v>
      </c>
      <c r="E29" s="15">
        <v>152.36842000000001</v>
      </c>
      <c r="F29" s="22">
        <v>6.6670054956094305</v>
      </c>
    </row>
    <row r="30" spans="2:6" x14ac:dyDescent="0.35">
      <c r="B30" s="13">
        <v>2014</v>
      </c>
      <c r="C30" s="15">
        <v>384.06000000000006</v>
      </c>
      <c r="D30" s="22">
        <v>0.76876656259021559</v>
      </c>
      <c r="E30" s="15">
        <v>162.97438</v>
      </c>
      <c r="F30" s="22">
        <v>6.960733726844424</v>
      </c>
    </row>
    <row r="31" spans="2:6" x14ac:dyDescent="0.35">
      <c r="B31" s="13">
        <v>2015</v>
      </c>
      <c r="C31" s="15">
        <v>362.10500000000002</v>
      </c>
      <c r="D31" s="22">
        <v>-5.7165547049940244</v>
      </c>
      <c r="E31" s="15">
        <v>149.89785000000001</v>
      </c>
      <c r="F31" s="21">
        <v>-8.0236721870026457</v>
      </c>
    </row>
    <row r="32" spans="2:6" x14ac:dyDescent="0.35">
      <c r="B32" s="13">
        <v>2016</v>
      </c>
      <c r="C32" s="15">
        <v>320.43</v>
      </c>
      <c r="D32" s="72">
        <f>+C32/+C31*100-100</f>
        <v>-11.509092666491767</v>
      </c>
      <c r="E32" s="15">
        <v>145.41</v>
      </c>
      <c r="F32" s="72">
        <f>+E32/+E31*100-100</f>
        <v>-2.9939388723720981</v>
      </c>
    </row>
    <row r="33" spans="1:6" x14ac:dyDescent="0.35">
      <c r="B33" s="13">
        <v>2017</v>
      </c>
      <c r="C33" s="74">
        <v>311.82</v>
      </c>
      <c r="D33" s="52">
        <v>-2.6870143245014617</v>
      </c>
      <c r="E33" s="71">
        <v>139.84</v>
      </c>
      <c r="F33" s="52">
        <v>-3.8305481053572521</v>
      </c>
    </row>
    <row r="34" spans="1:6" x14ac:dyDescent="0.35">
      <c r="B34" s="13">
        <v>2018</v>
      </c>
      <c r="C34" s="75">
        <f>+Quarterly!C111</f>
        <v>313.71000000000004</v>
      </c>
      <c r="D34" s="52">
        <f>+C34/+C33*100-100</f>
        <v>0.60611891475852531</v>
      </c>
      <c r="E34" s="71">
        <f>+Quarterly!E111</f>
        <v>140.32669999999999</v>
      </c>
      <c r="F34" s="52">
        <f>+E34/+E33*100-100</f>
        <v>0.34804061784896589</v>
      </c>
    </row>
    <row r="35" spans="1:6" x14ac:dyDescent="0.35">
      <c r="B35" s="13">
        <v>2019</v>
      </c>
      <c r="C35" s="75">
        <v>328.64699999999999</v>
      </c>
      <c r="D35" s="52">
        <f>+C35/+C34*100-100</f>
        <v>4.761403844314799</v>
      </c>
      <c r="E35" s="71">
        <v>141.40322286436</v>
      </c>
      <c r="F35" s="52">
        <f>+E35/+E34*100-100</f>
        <v>0.76715469284178539</v>
      </c>
    </row>
    <row r="36" spans="1:6" x14ac:dyDescent="0.35">
      <c r="B36" s="82">
        <v>2020</v>
      </c>
      <c r="C36" s="75">
        <v>295.97000000000003</v>
      </c>
      <c r="D36" s="52">
        <f>+C36/+C35*100-100</f>
        <v>-9.9428870490222039</v>
      </c>
      <c r="E36" s="71">
        <v>119.07</v>
      </c>
      <c r="F36" s="52">
        <f>+E36/+E35*100-100</f>
        <v>-15.793998476104747</v>
      </c>
    </row>
    <row r="37" spans="1:6" x14ac:dyDescent="0.35">
      <c r="B37" s="92">
        <v>2021</v>
      </c>
      <c r="C37" s="93">
        <v>300.49</v>
      </c>
      <c r="D37" s="94">
        <f>+C37/+C36*100-100</f>
        <v>1.5271818089671143</v>
      </c>
      <c r="E37" s="95">
        <v>144.87</v>
      </c>
      <c r="F37" s="94">
        <f>+E37/+E36*100-100</f>
        <v>21.667926429831198</v>
      </c>
    </row>
    <row r="38" spans="1:6" s="81" customFormat="1" ht="15" thickBot="1" x14ac:dyDescent="0.4">
      <c r="B38" s="96">
        <v>2022</v>
      </c>
      <c r="C38" s="97">
        <v>389.1</v>
      </c>
      <c r="D38" s="98">
        <f>+C38/+C37*100-100</f>
        <v>29.488502113215077</v>
      </c>
      <c r="E38" s="99">
        <v>179.07</v>
      </c>
      <c r="F38" s="98">
        <f>+E38/+E37*100-100</f>
        <v>23.60737212673429</v>
      </c>
    </row>
    <row r="40" spans="1:6" s="8" customFormat="1" x14ac:dyDescent="0.35"/>
    <row r="41" spans="1:6" x14ac:dyDescent="0.35">
      <c r="A41" s="81"/>
      <c r="B41" s="81"/>
    </row>
    <row r="42" spans="1:6" x14ac:dyDescent="0.35">
      <c r="A42" s="81"/>
      <c r="B42" s="81"/>
    </row>
    <row r="43" spans="1:6" x14ac:dyDescent="0.35">
      <c r="A43" s="81"/>
      <c r="B43" s="81"/>
    </row>
    <row r="44" spans="1:6" x14ac:dyDescent="0.35">
      <c r="A44" s="81"/>
      <c r="B44" s="81"/>
    </row>
    <row r="45" spans="1:6" s="8" customFormat="1" x14ac:dyDescent="0.35">
      <c r="A45" s="83"/>
      <c r="B45" s="83"/>
    </row>
    <row r="46" spans="1:6" x14ac:dyDescent="0.35">
      <c r="A46" s="81"/>
      <c r="B46" s="81"/>
    </row>
    <row r="47" spans="1:6" x14ac:dyDescent="0.35">
      <c r="A47" s="81"/>
      <c r="B47" s="81"/>
    </row>
    <row r="48" spans="1:6" x14ac:dyDescent="0.35">
      <c r="A48" s="81"/>
      <c r="B48" s="81"/>
    </row>
    <row r="49" spans="1:2" x14ac:dyDescent="0.35">
      <c r="A49" s="81"/>
      <c r="B49" s="81"/>
    </row>
    <row r="50" spans="1:2" s="8" customFormat="1" x14ac:dyDescent="0.35">
      <c r="A50" s="83"/>
      <c r="B50" s="83"/>
    </row>
    <row r="51" spans="1:2" x14ac:dyDescent="0.35">
      <c r="A51" s="81"/>
      <c r="B51" s="81"/>
    </row>
    <row r="52" spans="1:2" x14ac:dyDescent="0.35">
      <c r="A52" s="81"/>
      <c r="B52" s="81"/>
    </row>
    <row r="53" spans="1:2" x14ac:dyDescent="0.35">
      <c r="A53" s="81"/>
      <c r="B53" s="81"/>
    </row>
    <row r="54" spans="1:2" x14ac:dyDescent="0.35">
      <c r="A54" s="81"/>
      <c r="B54" s="81"/>
    </row>
    <row r="55" spans="1:2" s="8" customFormat="1" x14ac:dyDescent="0.35">
      <c r="A55" s="83"/>
      <c r="B55" s="83"/>
    </row>
    <row r="56" spans="1:2" x14ac:dyDescent="0.35">
      <c r="A56" s="81"/>
      <c r="B56" s="81"/>
    </row>
    <row r="57" spans="1:2" x14ac:dyDescent="0.35">
      <c r="A57" s="81"/>
      <c r="B57" s="81"/>
    </row>
    <row r="58" spans="1:2" x14ac:dyDescent="0.35">
      <c r="A58" s="81"/>
      <c r="B58" s="81"/>
    </row>
    <row r="59" spans="1:2" x14ac:dyDescent="0.35">
      <c r="A59" s="81"/>
      <c r="B59" s="81"/>
    </row>
    <row r="60" spans="1:2" s="8" customFormat="1" x14ac:dyDescent="0.35">
      <c r="A60" s="83"/>
      <c r="B60" s="83"/>
    </row>
    <row r="61" spans="1:2" x14ac:dyDescent="0.35">
      <c r="A61" s="81"/>
      <c r="B61" s="81"/>
    </row>
    <row r="62" spans="1:2" x14ac:dyDescent="0.35">
      <c r="A62" s="81"/>
      <c r="B62" s="81"/>
    </row>
    <row r="63" spans="1:2" x14ac:dyDescent="0.35">
      <c r="A63" s="81"/>
      <c r="B63" s="81"/>
    </row>
    <row r="64" spans="1:2" x14ac:dyDescent="0.35">
      <c r="A64" s="81"/>
      <c r="B64" s="81"/>
    </row>
    <row r="65" spans="1:2" s="8" customFormat="1" x14ac:dyDescent="0.35">
      <c r="A65" s="83"/>
      <c r="B65" s="83"/>
    </row>
    <row r="66" spans="1:2" x14ac:dyDescent="0.35">
      <c r="A66" s="81"/>
      <c r="B66" s="81"/>
    </row>
    <row r="67" spans="1:2" x14ac:dyDescent="0.35">
      <c r="A67" s="81"/>
      <c r="B67" s="81"/>
    </row>
    <row r="68" spans="1:2" x14ac:dyDescent="0.35">
      <c r="A68" s="81"/>
      <c r="B68" s="81"/>
    </row>
    <row r="69" spans="1:2" x14ac:dyDescent="0.35">
      <c r="A69" s="81"/>
      <c r="B69" s="81"/>
    </row>
    <row r="70" spans="1:2" s="8" customFormat="1" x14ac:dyDescent="0.35">
      <c r="A70" s="83"/>
      <c r="B70" s="83"/>
    </row>
    <row r="71" spans="1:2" x14ac:dyDescent="0.35">
      <c r="A71" s="81"/>
      <c r="B71" s="81"/>
    </row>
    <row r="72" spans="1:2" x14ac:dyDescent="0.35">
      <c r="A72" s="81"/>
      <c r="B72" s="81"/>
    </row>
    <row r="73" spans="1:2" x14ac:dyDescent="0.35">
      <c r="A73" s="81"/>
      <c r="B73" s="81"/>
    </row>
    <row r="74" spans="1:2" x14ac:dyDescent="0.35">
      <c r="A74" s="81"/>
      <c r="B74" s="81"/>
    </row>
    <row r="75" spans="1:2" s="8" customFormat="1" x14ac:dyDescent="0.35">
      <c r="A75" s="83"/>
      <c r="B75" s="83"/>
    </row>
    <row r="76" spans="1:2" x14ac:dyDescent="0.35">
      <c r="A76" s="81"/>
      <c r="B76" s="81"/>
    </row>
    <row r="77" spans="1:2" x14ac:dyDescent="0.35">
      <c r="A77" s="81"/>
      <c r="B77" s="81"/>
    </row>
    <row r="78" spans="1:2" x14ac:dyDescent="0.35">
      <c r="A78" s="81"/>
      <c r="B78" s="81"/>
    </row>
    <row r="79" spans="1:2" x14ac:dyDescent="0.35">
      <c r="A79" s="81"/>
      <c r="B79" s="81"/>
    </row>
    <row r="80" spans="1:2" s="8" customFormat="1" x14ac:dyDescent="0.35">
      <c r="A80" s="83"/>
      <c r="B80" s="83"/>
    </row>
    <row r="81" spans="1:2" x14ac:dyDescent="0.35">
      <c r="A81" s="81"/>
      <c r="B81" s="81"/>
    </row>
    <row r="82" spans="1:2" x14ac:dyDescent="0.35">
      <c r="A82" s="81"/>
      <c r="B82" s="81"/>
    </row>
    <row r="83" spans="1:2" x14ac:dyDescent="0.35">
      <c r="A83" s="81"/>
      <c r="B83" s="81"/>
    </row>
    <row r="84" spans="1:2" x14ac:dyDescent="0.35">
      <c r="A84" s="81"/>
      <c r="B84" s="81"/>
    </row>
    <row r="85" spans="1:2" s="8" customFormat="1" x14ac:dyDescent="0.35">
      <c r="A85" s="83"/>
      <c r="B85" s="83"/>
    </row>
    <row r="86" spans="1:2" x14ac:dyDescent="0.35">
      <c r="A86" s="81"/>
      <c r="B86" s="81"/>
    </row>
    <row r="87" spans="1:2" x14ac:dyDescent="0.35">
      <c r="A87" s="81"/>
      <c r="B87" s="81"/>
    </row>
    <row r="88" spans="1:2" x14ac:dyDescent="0.35">
      <c r="A88" s="81"/>
      <c r="B88" s="81"/>
    </row>
    <row r="89" spans="1:2" x14ac:dyDescent="0.35">
      <c r="A89" s="81"/>
      <c r="B89" s="81"/>
    </row>
    <row r="90" spans="1:2" s="8" customFormat="1" x14ac:dyDescent="0.35">
      <c r="A90" s="83"/>
      <c r="B90" s="83"/>
    </row>
    <row r="91" spans="1:2" x14ac:dyDescent="0.35">
      <c r="A91" s="81"/>
      <c r="B91" s="81"/>
    </row>
    <row r="92" spans="1:2" x14ac:dyDescent="0.35">
      <c r="A92" s="81"/>
      <c r="B92" s="81"/>
    </row>
    <row r="93" spans="1:2" x14ac:dyDescent="0.35">
      <c r="A93" s="81"/>
      <c r="B93" s="81"/>
    </row>
    <row r="94" spans="1:2" x14ac:dyDescent="0.35">
      <c r="A94" s="81"/>
      <c r="B94" s="81"/>
    </row>
    <row r="95" spans="1:2" s="8" customFormat="1" x14ac:dyDescent="0.35">
      <c r="A95" s="83"/>
      <c r="B95" s="83"/>
    </row>
    <row r="96" spans="1:2" x14ac:dyDescent="0.35">
      <c r="A96" s="81"/>
      <c r="B96" s="81"/>
    </row>
    <row r="97" spans="1:2" x14ac:dyDescent="0.35">
      <c r="A97" s="81"/>
      <c r="B97" s="81"/>
    </row>
    <row r="98" spans="1:2" x14ac:dyDescent="0.35">
      <c r="A98" s="81"/>
      <c r="B98" s="81"/>
    </row>
    <row r="99" spans="1:2" x14ac:dyDescent="0.35">
      <c r="A99" s="81"/>
      <c r="B99" s="81"/>
    </row>
    <row r="100" spans="1:2" s="8" customFormat="1" x14ac:dyDescent="0.35">
      <c r="A100" s="83"/>
      <c r="B100" s="83"/>
    </row>
    <row r="101" spans="1:2" x14ac:dyDescent="0.35">
      <c r="A101" s="81"/>
      <c r="B101" s="81"/>
    </row>
    <row r="102" spans="1:2" x14ac:dyDescent="0.35">
      <c r="A102" s="81"/>
      <c r="B102" s="81"/>
    </row>
    <row r="103" spans="1:2" x14ac:dyDescent="0.35">
      <c r="A103" s="81"/>
      <c r="B103" s="81"/>
    </row>
    <row r="104" spans="1:2" x14ac:dyDescent="0.35">
      <c r="A104" s="81"/>
      <c r="B104" s="81"/>
    </row>
    <row r="105" spans="1:2" s="8" customFormat="1" x14ac:dyDescent="0.35">
      <c r="A105" s="83"/>
      <c r="B105" s="83"/>
    </row>
    <row r="106" spans="1:2" x14ac:dyDescent="0.35">
      <c r="A106" s="81"/>
      <c r="B106" s="81"/>
    </row>
    <row r="107" spans="1:2" x14ac:dyDescent="0.35">
      <c r="A107" s="81"/>
      <c r="B107" s="81"/>
    </row>
    <row r="108" spans="1:2" x14ac:dyDescent="0.35">
      <c r="A108" s="81"/>
      <c r="B108" s="81"/>
    </row>
    <row r="109" spans="1:2" x14ac:dyDescent="0.35">
      <c r="A109" s="81"/>
      <c r="B109" s="81"/>
    </row>
    <row r="110" spans="1:2" s="8" customFormat="1" x14ac:dyDescent="0.35">
      <c r="A110" s="83"/>
      <c r="B110" s="83"/>
    </row>
    <row r="111" spans="1:2" x14ac:dyDescent="0.35">
      <c r="A111" s="81"/>
      <c r="B111" s="81"/>
    </row>
    <row r="112" spans="1:2" x14ac:dyDescent="0.35">
      <c r="A112" s="81"/>
      <c r="B112" s="81"/>
    </row>
    <row r="113" spans="1:2" x14ac:dyDescent="0.35">
      <c r="A113" s="81"/>
      <c r="B113" s="81"/>
    </row>
    <row r="114" spans="1:2" x14ac:dyDescent="0.35">
      <c r="A114" s="81"/>
      <c r="B114" s="81"/>
    </row>
    <row r="115" spans="1:2" s="8" customFormat="1" x14ac:dyDescent="0.35">
      <c r="A115" s="83"/>
      <c r="B115" s="83"/>
    </row>
    <row r="116" spans="1:2" x14ac:dyDescent="0.35">
      <c r="A116" s="81"/>
      <c r="B116" s="81"/>
    </row>
    <row r="117" spans="1:2" x14ac:dyDescent="0.35">
      <c r="A117" s="81"/>
      <c r="B117" s="81"/>
    </row>
    <row r="118" spans="1:2" x14ac:dyDescent="0.35">
      <c r="A118" s="81"/>
      <c r="B118" s="81"/>
    </row>
    <row r="119" spans="1:2" x14ac:dyDescent="0.35">
      <c r="A119" s="81"/>
      <c r="B119" s="81"/>
    </row>
    <row r="120" spans="1:2" s="8" customFormat="1" x14ac:dyDescent="0.35">
      <c r="A120" s="83"/>
      <c r="B120" s="83"/>
    </row>
    <row r="121" spans="1:2" x14ac:dyDescent="0.35">
      <c r="A121" s="81"/>
      <c r="B121" s="81"/>
    </row>
    <row r="122" spans="1:2" x14ac:dyDescent="0.35">
      <c r="A122" s="81"/>
      <c r="B122" s="81"/>
    </row>
    <row r="123" spans="1:2" x14ac:dyDescent="0.35">
      <c r="A123" s="81"/>
      <c r="B123" s="81"/>
    </row>
    <row r="124" spans="1:2" x14ac:dyDescent="0.35">
      <c r="A124" s="81"/>
      <c r="B124" s="81"/>
    </row>
    <row r="125" spans="1:2" s="8" customFormat="1" x14ac:dyDescent="0.35">
      <c r="A125" s="83"/>
      <c r="B125" s="83"/>
    </row>
    <row r="126" spans="1:2" x14ac:dyDescent="0.35">
      <c r="A126" s="81"/>
      <c r="B126" s="81"/>
    </row>
    <row r="127" spans="1:2" x14ac:dyDescent="0.35">
      <c r="A127" s="81"/>
      <c r="B127" s="81"/>
    </row>
    <row r="128" spans="1:2" x14ac:dyDescent="0.35">
      <c r="A128" s="81"/>
      <c r="B128" s="81"/>
    </row>
    <row r="129" spans="1:2" x14ac:dyDescent="0.35">
      <c r="A129" s="81"/>
      <c r="B129" s="81"/>
    </row>
    <row r="130" spans="1:2" s="8" customFormat="1" x14ac:dyDescent="0.35">
      <c r="A130" s="83"/>
      <c r="B130" s="83"/>
    </row>
    <row r="131" spans="1:2" x14ac:dyDescent="0.35">
      <c r="A131" s="81"/>
      <c r="B131" s="81"/>
    </row>
    <row r="132" spans="1:2" x14ac:dyDescent="0.35">
      <c r="A132" s="81"/>
      <c r="B132" s="81"/>
    </row>
    <row r="133" spans="1:2" x14ac:dyDescent="0.35">
      <c r="A133" s="81"/>
      <c r="B133" s="81"/>
    </row>
    <row r="134" spans="1:2" x14ac:dyDescent="0.35">
      <c r="A134" s="81"/>
      <c r="B134" s="81"/>
    </row>
    <row r="135" spans="1:2" s="8" customFormat="1" x14ac:dyDescent="0.35">
      <c r="A135" s="83"/>
      <c r="B135" s="83"/>
    </row>
    <row r="136" spans="1:2" x14ac:dyDescent="0.35">
      <c r="A136" s="81"/>
      <c r="B136" s="81"/>
    </row>
    <row r="137" spans="1:2" x14ac:dyDescent="0.35">
      <c r="A137" s="81"/>
      <c r="B137" s="81"/>
    </row>
    <row r="138" spans="1:2" x14ac:dyDescent="0.35">
      <c r="A138" s="81"/>
      <c r="B138" s="81"/>
    </row>
    <row r="139" spans="1:2" x14ac:dyDescent="0.35">
      <c r="A139" s="81"/>
      <c r="B139" s="8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5"/>
  <sheetViews>
    <sheetView topLeftCell="A10" workbookViewId="0">
      <selection activeCell="I23" sqref="I23"/>
    </sheetView>
  </sheetViews>
  <sheetFormatPr defaultRowHeight="14.5" x14ac:dyDescent="0.35"/>
  <cols>
    <col min="2" max="3" width="25" customWidth="1"/>
    <col min="4" max="4" width="22.26953125" customWidth="1"/>
    <col min="5" max="5" width="19.26953125" customWidth="1"/>
    <col min="6" max="6" width="21.81640625" customWidth="1"/>
  </cols>
  <sheetData>
    <row r="1" spans="2:6" ht="15" thickBot="1" x14ac:dyDescent="0.4"/>
    <row r="2" spans="2:6" x14ac:dyDescent="0.35">
      <c r="B2" s="41" t="s">
        <v>15</v>
      </c>
      <c r="C2" s="42"/>
      <c r="D2" s="43"/>
      <c r="E2" s="44"/>
      <c r="F2" s="45"/>
    </row>
    <row r="3" spans="2:6" x14ac:dyDescent="0.35">
      <c r="B3" s="84" t="s">
        <v>16</v>
      </c>
      <c r="C3" s="85"/>
      <c r="D3" s="86"/>
      <c r="E3" s="87"/>
      <c r="F3" s="46"/>
    </row>
    <row r="4" spans="2:6" ht="15" thickBot="1" x14ac:dyDescent="0.4">
      <c r="B4" s="88"/>
      <c r="C4" s="89"/>
      <c r="D4" s="90"/>
      <c r="E4" s="91"/>
      <c r="F4" s="47"/>
    </row>
    <row r="5" spans="2:6" ht="58.5" thickBot="1" x14ac:dyDescent="0.4">
      <c r="B5" s="28" t="s">
        <v>12</v>
      </c>
      <c r="C5" s="28" t="s">
        <v>1</v>
      </c>
      <c r="D5" s="30" t="s">
        <v>11</v>
      </c>
      <c r="E5" s="34" t="s">
        <v>3</v>
      </c>
      <c r="F5" s="30" t="s">
        <v>10</v>
      </c>
    </row>
    <row r="6" spans="2:6" ht="15" thickBot="1" x14ac:dyDescent="0.4">
      <c r="B6" s="7">
        <v>1997</v>
      </c>
      <c r="C6" s="36">
        <v>274.75</v>
      </c>
      <c r="D6" s="32">
        <v>1.5599009352012843</v>
      </c>
      <c r="E6" s="36">
        <v>53.21</v>
      </c>
      <c r="F6" s="32">
        <v>8.6140028577260637</v>
      </c>
    </row>
    <row r="7" spans="2:6" x14ac:dyDescent="0.35">
      <c r="B7" s="4" t="s">
        <v>5</v>
      </c>
      <c r="C7" s="14">
        <v>64.97</v>
      </c>
      <c r="D7" s="50" t="s">
        <v>9</v>
      </c>
      <c r="E7" s="14">
        <v>12.83</v>
      </c>
      <c r="F7" s="50" t="s">
        <v>9</v>
      </c>
    </row>
    <row r="8" spans="2:6" x14ac:dyDescent="0.35">
      <c r="B8" s="4" t="s">
        <v>6</v>
      </c>
      <c r="C8" s="14">
        <v>70.260000000000005</v>
      </c>
      <c r="D8" s="50" t="s">
        <v>9</v>
      </c>
      <c r="E8" s="14">
        <v>14.05</v>
      </c>
      <c r="F8" s="50" t="s">
        <v>9</v>
      </c>
    </row>
    <row r="9" spans="2:6" x14ac:dyDescent="0.35">
      <c r="B9" s="4" t="s">
        <v>7</v>
      </c>
      <c r="C9" s="14">
        <v>70.44</v>
      </c>
      <c r="D9" s="50" t="s">
        <v>9</v>
      </c>
      <c r="E9" s="14">
        <v>13.86</v>
      </c>
      <c r="F9" s="50" t="s">
        <v>9</v>
      </c>
    </row>
    <row r="10" spans="2:6" ht="15" thickBot="1" x14ac:dyDescent="0.4">
      <c r="B10" s="48" t="s">
        <v>8</v>
      </c>
      <c r="C10" s="49">
        <v>69.08</v>
      </c>
      <c r="D10" s="51" t="s">
        <v>9</v>
      </c>
      <c r="E10" s="49">
        <v>12.47</v>
      </c>
      <c r="F10" s="51" t="s">
        <v>9</v>
      </c>
    </row>
    <row r="11" spans="2:6" ht="15" thickBot="1" x14ac:dyDescent="0.4">
      <c r="B11" s="9">
        <v>1998</v>
      </c>
      <c r="C11" s="35">
        <v>186.08</v>
      </c>
      <c r="D11" s="31">
        <v>-32.272975432211098</v>
      </c>
      <c r="E11" s="35">
        <v>27.9</v>
      </c>
      <c r="F11" s="31">
        <v>-47.566246946062776</v>
      </c>
    </row>
    <row r="12" spans="2:6" x14ac:dyDescent="0.35">
      <c r="B12" s="4" t="s">
        <v>5</v>
      </c>
      <c r="C12" s="14">
        <v>50.36</v>
      </c>
      <c r="D12" s="18">
        <v>-22.487301831614587</v>
      </c>
      <c r="E12" s="14">
        <v>8.08</v>
      </c>
      <c r="F12" s="18">
        <v>-37.022603273577545</v>
      </c>
    </row>
    <row r="13" spans="2:6" x14ac:dyDescent="0.35">
      <c r="B13" s="4" t="s">
        <v>6</v>
      </c>
      <c r="C13" s="14">
        <v>45.73</v>
      </c>
      <c r="D13" s="18">
        <v>-34.913179618559639</v>
      </c>
      <c r="E13" s="14">
        <v>6.59</v>
      </c>
      <c r="F13" s="18">
        <v>-53.096085409252673</v>
      </c>
    </row>
    <row r="14" spans="2:6" x14ac:dyDescent="0.35">
      <c r="B14" s="4" t="s">
        <v>7</v>
      </c>
      <c r="C14" s="14">
        <v>44.89</v>
      </c>
      <c r="D14" s="18">
        <v>-36.272004542873361</v>
      </c>
      <c r="E14" s="14">
        <v>6.41</v>
      </c>
      <c r="F14" s="18">
        <v>-53.751803751803749</v>
      </c>
    </row>
    <row r="15" spans="2:6" ht="15" thickBot="1" x14ac:dyDescent="0.4">
      <c r="B15" s="5" t="s">
        <v>8</v>
      </c>
      <c r="C15" s="23">
        <v>45.1</v>
      </c>
      <c r="D15" s="16">
        <v>-34.71337579617834</v>
      </c>
      <c r="E15" s="23">
        <v>6.82</v>
      </c>
      <c r="F15" s="16">
        <v>-45.308740978348041</v>
      </c>
    </row>
    <row r="16" spans="2:6" ht="15" thickBot="1" x14ac:dyDescent="0.4">
      <c r="B16" s="7">
        <v>1999</v>
      </c>
      <c r="C16" s="36">
        <v>225.89</v>
      </c>
      <c r="D16" s="32">
        <v>21.39402407566638</v>
      </c>
      <c r="E16" s="36">
        <v>34.42</v>
      </c>
      <c r="F16" s="32">
        <v>23.369175627240139</v>
      </c>
    </row>
    <row r="17" spans="2:6" x14ac:dyDescent="0.35">
      <c r="B17" s="4" t="s">
        <v>5</v>
      </c>
      <c r="C17" s="14">
        <v>48.88</v>
      </c>
      <c r="D17" s="18">
        <v>-2.9388403494837121</v>
      </c>
      <c r="E17" s="14">
        <v>7.32</v>
      </c>
      <c r="F17" s="18">
        <v>-9.4059405940594019</v>
      </c>
    </row>
    <row r="18" spans="2:6" x14ac:dyDescent="0.35">
      <c r="B18" s="4" t="s">
        <v>6</v>
      </c>
      <c r="C18" s="14">
        <v>57.81</v>
      </c>
      <c r="D18" s="18">
        <v>26.415919527662382</v>
      </c>
      <c r="E18" s="14">
        <v>8.23</v>
      </c>
      <c r="F18" s="18">
        <v>24.886191198786051</v>
      </c>
    </row>
    <row r="19" spans="2:6" x14ac:dyDescent="0.35">
      <c r="B19" s="4" t="s">
        <v>7</v>
      </c>
      <c r="C19" s="14">
        <v>60.3</v>
      </c>
      <c r="D19" s="18">
        <v>34.328358208955223</v>
      </c>
      <c r="E19" s="14">
        <v>9.68</v>
      </c>
      <c r="F19" s="18">
        <v>51.014040561622465</v>
      </c>
    </row>
    <row r="20" spans="2:6" ht="15" thickBot="1" x14ac:dyDescent="0.4">
      <c r="B20" s="5" t="s">
        <v>8</v>
      </c>
      <c r="C20" s="23">
        <v>58.9</v>
      </c>
      <c r="D20" s="16">
        <v>30.598669623059862</v>
      </c>
      <c r="E20" s="23">
        <v>9.19</v>
      </c>
      <c r="F20" s="16">
        <v>34.750733137829911</v>
      </c>
    </row>
    <row r="21" spans="2:6" ht="15" thickBot="1" x14ac:dyDescent="0.4">
      <c r="B21" s="7">
        <v>2000</v>
      </c>
      <c r="C21" s="36">
        <v>240.06</v>
      </c>
      <c r="D21" s="32">
        <v>6.2729647173403151</v>
      </c>
      <c r="E21" s="36">
        <v>41.31</v>
      </c>
      <c r="F21" s="32">
        <v>20.00826337334594</v>
      </c>
    </row>
    <row r="22" spans="2:6" x14ac:dyDescent="0.35">
      <c r="B22" s="4" t="s">
        <v>5</v>
      </c>
      <c r="C22" s="14">
        <v>53.54</v>
      </c>
      <c r="D22" s="18">
        <v>9.5335515548281364</v>
      </c>
      <c r="E22" s="14">
        <v>9.09</v>
      </c>
      <c r="F22" s="18">
        <v>24.180327868852444</v>
      </c>
    </row>
    <row r="23" spans="2:6" x14ac:dyDescent="0.35">
      <c r="B23" s="4" t="s">
        <v>6</v>
      </c>
      <c r="C23" s="14">
        <v>58.33</v>
      </c>
      <c r="D23" s="18">
        <v>0.89949835668568312</v>
      </c>
      <c r="E23" s="14">
        <v>9.1300000000000008</v>
      </c>
      <c r="F23" s="18">
        <v>10.935601458080185</v>
      </c>
    </row>
    <row r="24" spans="2:6" x14ac:dyDescent="0.35">
      <c r="B24" s="4" t="s">
        <v>7</v>
      </c>
      <c r="C24" s="14">
        <v>67.34</v>
      </c>
      <c r="D24" s="18">
        <v>11.674958540630186</v>
      </c>
      <c r="E24" s="14">
        <v>11.6</v>
      </c>
      <c r="F24" s="18">
        <v>19.834710743801651</v>
      </c>
    </row>
    <row r="25" spans="2:6" ht="15" thickBot="1" x14ac:dyDescent="0.4">
      <c r="B25" s="5" t="s">
        <v>8</v>
      </c>
      <c r="C25" s="23">
        <v>60.85</v>
      </c>
      <c r="D25" s="16">
        <v>3.3106960950764091</v>
      </c>
      <c r="E25" s="23">
        <v>11.49</v>
      </c>
      <c r="F25" s="16">
        <v>25.027203482045707</v>
      </c>
    </row>
    <row r="26" spans="2:6" ht="15" thickBot="1" x14ac:dyDescent="0.4">
      <c r="B26" s="7">
        <v>2001</v>
      </c>
      <c r="C26" s="36">
        <v>242.63400000000001</v>
      </c>
      <c r="D26" s="32">
        <v>1.0722319420145112</v>
      </c>
      <c r="E26" s="36">
        <v>38.634930854529998</v>
      </c>
      <c r="F26" s="32">
        <v>-6.4755970599612738</v>
      </c>
    </row>
    <row r="27" spans="2:6" x14ac:dyDescent="0.35">
      <c r="B27" s="4" t="s">
        <v>5</v>
      </c>
      <c r="C27" s="14">
        <v>54.752000000000002</v>
      </c>
      <c r="D27" s="18">
        <v>2.263728053791553</v>
      </c>
      <c r="E27" s="14">
        <v>9.1294743786400012</v>
      </c>
      <c r="F27" s="18">
        <v>0.43426159119913166</v>
      </c>
    </row>
    <row r="28" spans="2:6" x14ac:dyDescent="0.35">
      <c r="B28" s="4" t="s">
        <v>6</v>
      </c>
      <c r="C28" s="14">
        <v>60.465000000000003</v>
      </c>
      <c r="D28" s="18">
        <v>3.6602091548088538</v>
      </c>
      <c r="E28" s="14">
        <v>9.6600776503599981</v>
      </c>
      <c r="F28" s="18">
        <v>5.8058888319824575</v>
      </c>
    </row>
    <row r="29" spans="2:6" x14ac:dyDescent="0.35">
      <c r="B29" s="4" t="s">
        <v>7</v>
      </c>
      <c r="C29" s="14">
        <v>65.900000000000006</v>
      </c>
      <c r="D29" s="18">
        <v>-2.1384021384021423</v>
      </c>
      <c r="E29" s="14">
        <v>9.6389340573099993</v>
      </c>
      <c r="F29" s="18">
        <v>-16.905740885258624</v>
      </c>
    </row>
    <row r="30" spans="2:6" ht="15" thickBot="1" x14ac:dyDescent="0.4">
      <c r="B30" s="5" t="s">
        <v>8</v>
      </c>
      <c r="C30" s="23">
        <v>61.517000000000003</v>
      </c>
      <c r="D30" s="16">
        <v>1.0961380443714148</v>
      </c>
      <c r="E30" s="23">
        <v>10.206444768219999</v>
      </c>
      <c r="F30" s="16">
        <v>-11.171063810095745</v>
      </c>
    </row>
    <row r="31" spans="2:6" ht="15" thickBot="1" x14ac:dyDescent="0.4">
      <c r="B31" s="7">
        <v>2002</v>
      </c>
      <c r="C31" s="36">
        <v>231.39400000000001</v>
      </c>
      <c r="D31" s="32">
        <v>-4.6324917365249831</v>
      </c>
      <c r="E31" s="36">
        <v>38.643294776549602</v>
      </c>
      <c r="F31" s="32">
        <v>2.1648600980014976E-2</v>
      </c>
    </row>
    <row r="32" spans="2:6" x14ac:dyDescent="0.35">
      <c r="B32" s="4" t="s">
        <v>5</v>
      </c>
      <c r="C32" s="14">
        <v>56.969000000000001</v>
      </c>
      <c r="D32" s="18">
        <v>4.0491671537112808</v>
      </c>
      <c r="E32" s="14">
        <v>9.269110505080004</v>
      </c>
      <c r="F32" s="18">
        <v>1.5295089360972014</v>
      </c>
    </row>
    <row r="33" spans="2:6" x14ac:dyDescent="0.35">
      <c r="B33" s="4" t="s">
        <v>6</v>
      </c>
      <c r="C33" s="14">
        <v>61.889000000000003</v>
      </c>
      <c r="D33" s="18">
        <v>2.3550814520797161</v>
      </c>
      <c r="E33" s="14">
        <v>10.391056567319998</v>
      </c>
      <c r="F33" s="18">
        <v>7.5670087075620813</v>
      </c>
    </row>
    <row r="34" spans="2:6" x14ac:dyDescent="0.35">
      <c r="B34" s="4" t="s">
        <v>7</v>
      </c>
      <c r="C34" s="14">
        <v>64.394000000000005</v>
      </c>
      <c r="D34" s="18">
        <v>-2.2852807283763212</v>
      </c>
      <c r="E34" s="14">
        <v>11.115622261329602</v>
      </c>
      <c r="F34" s="18">
        <v>15.320036377878395</v>
      </c>
    </row>
    <row r="35" spans="2:6" ht="15" thickBot="1" x14ac:dyDescent="0.4">
      <c r="B35" s="5" t="s">
        <v>8</v>
      </c>
      <c r="C35" s="23">
        <v>48.142000000000003</v>
      </c>
      <c r="D35" s="16">
        <v>-21.741957507680794</v>
      </c>
      <c r="E35" s="23">
        <v>7.8675054428200006</v>
      </c>
      <c r="F35" s="16">
        <v>-22.916298265609569</v>
      </c>
    </row>
    <row r="36" spans="2:6" ht="15" thickBot="1" x14ac:dyDescent="0.4">
      <c r="B36" s="7">
        <v>2003</v>
      </c>
      <c r="C36" s="36">
        <v>243.376</v>
      </c>
      <c r="D36" s="32">
        <v>5.1781809381401303</v>
      </c>
      <c r="E36" s="36">
        <v>43.434918593390009</v>
      </c>
      <c r="F36" s="32">
        <v>12.399625457786186</v>
      </c>
    </row>
    <row r="37" spans="2:6" x14ac:dyDescent="0.35">
      <c r="B37" s="4" t="s">
        <v>5</v>
      </c>
      <c r="C37" s="14">
        <v>52.994</v>
      </c>
      <c r="D37" s="18">
        <v>-6.9774789797960324</v>
      </c>
      <c r="E37" s="14">
        <v>9.5762171912500005</v>
      </c>
      <c r="F37" s="18">
        <v>3.3132271537995308</v>
      </c>
    </row>
    <row r="38" spans="2:6" x14ac:dyDescent="0.35">
      <c r="B38" s="4" t="s">
        <v>6</v>
      </c>
      <c r="C38" s="14">
        <v>60.396000000000001</v>
      </c>
      <c r="D38" s="18">
        <v>-2.4123834607119221</v>
      </c>
      <c r="E38" s="14">
        <v>10.25617979361</v>
      </c>
      <c r="F38" s="18">
        <v>-1.298008271210719</v>
      </c>
    </row>
    <row r="39" spans="2:6" x14ac:dyDescent="0.35">
      <c r="B39" s="4" t="s">
        <v>7</v>
      </c>
      <c r="C39" s="14">
        <v>63.564</v>
      </c>
      <c r="D39" s="18">
        <v>-1.2889399633506287</v>
      </c>
      <c r="E39" s="14">
        <v>11.700013266420004</v>
      </c>
      <c r="F39" s="18">
        <v>5.2573845291905599</v>
      </c>
    </row>
    <row r="40" spans="2:6" ht="15" thickBot="1" x14ac:dyDescent="0.4">
      <c r="B40" s="5" t="s">
        <v>8</v>
      </c>
      <c r="C40" s="23">
        <v>66.421999999999997</v>
      </c>
      <c r="D40" s="16">
        <v>37.9710024510822</v>
      </c>
      <c r="E40" s="23">
        <v>11.902508342110002</v>
      </c>
      <c r="F40" s="16">
        <v>51.286941313429935</v>
      </c>
    </row>
    <row r="41" spans="2:6" ht="15" thickBot="1" x14ac:dyDescent="0.4">
      <c r="B41" s="7">
        <v>2004</v>
      </c>
      <c r="C41" s="36">
        <v>293.21199999999999</v>
      </c>
      <c r="D41" s="32">
        <v>20.476957464992424</v>
      </c>
      <c r="E41" s="36">
        <v>59.963520503019986</v>
      </c>
      <c r="F41" s="32">
        <v>38.053719092604268</v>
      </c>
    </row>
    <row r="42" spans="2:6" x14ac:dyDescent="0.35">
      <c r="B42" s="4" t="s">
        <v>5</v>
      </c>
      <c r="C42" s="14">
        <v>62.762</v>
      </c>
      <c r="D42" s="18">
        <v>18.432275351926648</v>
      </c>
      <c r="E42" s="14">
        <v>12.455360775739997</v>
      </c>
      <c r="F42" s="18">
        <v>30.065562705916193</v>
      </c>
    </row>
    <row r="43" spans="2:6" x14ac:dyDescent="0.35">
      <c r="B43" s="4" t="s">
        <v>6</v>
      </c>
      <c r="C43" s="14">
        <v>73.462000000000003</v>
      </c>
      <c r="D43" s="18">
        <v>21.633883038611827</v>
      </c>
      <c r="E43" s="14">
        <v>15.68365504386</v>
      </c>
      <c r="F43" s="18">
        <v>52.919072788013409</v>
      </c>
    </row>
    <row r="44" spans="2:6" x14ac:dyDescent="0.35">
      <c r="B44" s="4" t="s">
        <v>7</v>
      </c>
      <c r="C44" s="14">
        <v>83.099000000000004</v>
      </c>
      <c r="D44" s="18">
        <v>30.732804732238378</v>
      </c>
      <c r="E44" s="14">
        <v>16.053336841929998</v>
      </c>
      <c r="F44" s="18">
        <v>37.207851618462598</v>
      </c>
    </row>
    <row r="45" spans="2:6" ht="15" thickBot="1" x14ac:dyDescent="0.4">
      <c r="B45" s="5" t="s">
        <v>8</v>
      </c>
      <c r="C45" s="23">
        <v>73.888999999999996</v>
      </c>
      <c r="D45" s="16">
        <v>11.241757249104211</v>
      </c>
      <c r="E45" s="23">
        <v>15.771167841489993</v>
      </c>
      <c r="F45" s="16">
        <v>32.502892568392667</v>
      </c>
    </row>
    <row r="46" spans="2:6" ht="15" thickBot="1" x14ac:dyDescent="0.4">
      <c r="B46" s="7">
        <v>2005</v>
      </c>
      <c r="C46" s="36">
        <v>276.50800000000004</v>
      </c>
      <c r="D46" s="32">
        <v>-5.6969019003314827</v>
      </c>
      <c r="E46" s="36">
        <v>56.781724733162832</v>
      </c>
      <c r="F46" s="32">
        <v>-5.3062190864809367</v>
      </c>
    </row>
    <row r="47" spans="2:6" x14ac:dyDescent="0.35">
      <c r="B47" s="4" t="s">
        <v>5</v>
      </c>
      <c r="C47" s="14">
        <v>67.826999999999998</v>
      </c>
      <c r="D47" s="18">
        <v>8.0701698479971924</v>
      </c>
      <c r="E47" s="14">
        <v>13.396722487170001</v>
      </c>
      <c r="F47" s="18">
        <v>7.5578839375214812</v>
      </c>
    </row>
    <row r="48" spans="2:6" x14ac:dyDescent="0.35">
      <c r="B48" s="4" t="s">
        <v>6</v>
      </c>
      <c r="C48" s="14">
        <v>69.113</v>
      </c>
      <c r="D48" s="18">
        <v>-5.9200675179004207</v>
      </c>
      <c r="E48" s="14">
        <v>15.02926454999184</v>
      </c>
      <c r="F48" s="18">
        <v>-4.1724361575036539</v>
      </c>
    </row>
    <row r="49" spans="2:6" x14ac:dyDescent="0.35">
      <c r="B49" s="6" t="s">
        <v>7</v>
      </c>
      <c r="C49" s="24">
        <v>72.614999999999995</v>
      </c>
      <c r="D49" s="17">
        <v>-12.616276970842023</v>
      </c>
      <c r="E49" s="24">
        <v>14.317230199000999</v>
      </c>
      <c r="F49" s="17">
        <v>-10.814615428702837</v>
      </c>
    </row>
    <row r="50" spans="2:6" ht="15" thickBot="1" x14ac:dyDescent="0.4">
      <c r="B50" s="5" t="s">
        <v>8</v>
      </c>
      <c r="C50" s="23">
        <v>66.953000000000003</v>
      </c>
      <c r="D50" s="16">
        <v>-9.3870535533029198</v>
      </c>
      <c r="E50" s="23">
        <v>14.038507496999999</v>
      </c>
      <c r="F50" s="16">
        <v>-10.986252647263058</v>
      </c>
    </row>
    <row r="51" spans="2:6" ht="15" thickBot="1" x14ac:dyDescent="0.4">
      <c r="B51" s="7">
        <v>2006</v>
      </c>
      <c r="C51" s="36">
        <v>283.89999999999998</v>
      </c>
      <c r="D51" s="32">
        <v>2.6733403735154155</v>
      </c>
      <c r="E51" s="36">
        <v>61.6</v>
      </c>
      <c r="F51" s="32">
        <v>8.4856092157818921</v>
      </c>
    </row>
    <row r="52" spans="2:6" x14ac:dyDescent="0.35">
      <c r="B52" s="4" t="s">
        <v>5</v>
      </c>
      <c r="C52" s="14">
        <v>66.180000000000007</v>
      </c>
      <c r="D52" s="18">
        <v>-2.4282365429696</v>
      </c>
      <c r="E52" s="14">
        <v>14.6</v>
      </c>
      <c r="F52" s="18">
        <v>8.9818798141289733</v>
      </c>
    </row>
    <row r="53" spans="2:6" x14ac:dyDescent="0.35">
      <c r="B53" s="4" t="s">
        <v>6</v>
      </c>
      <c r="C53" s="14">
        <v>72.13</v>
      </c>
      <c r="D53" s="18">
        <v>4.365314774355042</v>
      </c>
      <c r="E53" s="14">
        <v>15.24</v>
      </c>
      <c r="F53" s="18">
        <v>1.402167413496457</v>
      </c>
    </row>
    <row r="54" spans="2:6" x14ac:dyDescent="0.35">
      <c r="B54" s="4" t="s">
        <v>7</v>
      </c>
      <c r="C54" s="14">
        <v>77.98</v>
      </c>
      <c r="D54" s="18">
        <v>7.3882806582662255</v>
      </c>
      <c r="E54" s="14">
        <v>16.670000000000002</v>
      </c>
      <c r="F54" s="18">
        <v>16.433135238428804</v>
      </c>
    </row>
    <row r="55" spans="2:6" ht="15" thickBot="1" x14ac:dyDescent="0.4">
      <c r="B55" s="5" t="s">
        <v>8</v>
      </c>
      <c r="C55" s="23">
        <v>67.61</v>
      </c>
      <c r="D55" s="16">
        <v>0.98128537929591175</v>
      </c>
      <c r="E55" s="23">
        <v>15.09</v>
      </c>
      <c r="F55" s="16">
        <v>7.4900590623661571</v>
      </c>
    </row>
    <row r="56" spans="2:6" ht="15" thickBot="1" x14ac:dyDescent="0.4">
      <c r="B56" s="7">
        <v>2007</v>
      </c>
      <c r="C56" s="36">
        <v>309.45999999999998</v>
      </c>
      <c r="D56" s="32">
        <v>9.0031701303275895</v>
      </c>
      <c r="E56" s="36">
        <v>77.14</v>
      </c>
      <c r="F56" s="32">
        <v>25.22727272727272</v>
      </c>
    </row>
    <row r="57" spans="2:6" x14ac:dyDescent="0.35">
      <c r="B57" s="4" t="s">
        <v>5</v>
      </c>
      <c r="C57" s="14">
        <v>68.34</v>
      </c>
      <c r="D57" s="18">
        <v>3.2638259292837546</v>
      </c>
      <c r="E57" s="14">
        <v>15.15</v>
      </c>
      <c r="F57" s="18">
        <v>3.7671232876712395</v>
      </c>
    </row>
    <row r="58" spans="2:6" x14ac:dyDescent="0.35">
      <c r="B58" s="4" t="s">
        <v>6</v>
      </c>
      <c r="C58" s="14">
        <v>74.55</v>
      </c>
      <c r="D58" s="18">
        <v>3.3550533758491667</v>
      </c>
      <c r="E58" s="14">
        <v>18.170000000000002</v>
      </c>
      <c r="F58" s="18">
        <v>19.225721784776908</v>
      </c>
    </row>
    <row r="59" spans="2:6" x14ac:dyDescent="0.35">
      <c r="B59" s="4" t="s">
        <v>7</v>
      </c>
      <c r="C59" s="14">
        <v>91.27</v>
      </c>
      <c r="D59" s="18">
        <v>17.042831495255186</v>
      </c>
      <c r="E59" s="14">
        <v>21.76</v>
      </c>
      <c r="F59" s="18">
        <v>30.533893221355726</v>
      </c>
    </row>
    <row r="60" spans="2:6" ht="15" thickBot="1" x14ac:dyDescent="0.4">
      <c r="B60" s="5" t="s">
        <v>8</v>
      </c>
      <c r="C60" s="23">
        <v>75.3</v>
      </c>
      <c r="D60" s="16">
        <v>11.374057092146145</v>
      </c>
      <c r="E60" s="23">
        <v>22.06</v>
      </c>
      <c r="F60" s="16">
        <v>46.189529489728301</v>
      </c>
    </row>
    <row r="61" spans="2:6" ht="15" thickBot="1" x14ac:dyDescent="0.4">
      <c r="B61" s="7">
        <v>2008</v>
      </c>
      <c r="C61" s="36">
        <v>340.24</v>
      </c>
      <c r="D61" s="32">
        <v>9.9463581723001369</v>
      </c>
      <c r="E61" s="36">
        <v>88.342999999999989</v>
      </c>
      <c r="F61" s="32">
        <v>14.522945294270144</v>
      </c>
    </row>
    <row r="62" spans="2:6" x14ac:dyDescent="0.35">
      <c r="B62" s="4" t="s">
        <v>5</v>
      </c>
      <c r="C62" s="14">
        <v>80.16</v>
      </c>
      <c r="D62" s="18">
        <v>17.295873573309905</v>
      </c>
      <c r="E62" s="14">
        <v>24.373000000000001</v>
      </c>
      <c r="F62" s="18">
        <v>60.877887788778878</v>
      </c>
    </row>
    <row r="63" spans="2:6" x14ac:dyDescent="0.35">
      <c r="B63" s="4" t="s">
        <v>6</v>
      </c>
      <c r="C63" s="14">
        <v>91.38</v>
      </c>
      <c r="D63" s="18">
        <v>22.575452716297789</v>
      </c>
      <c r="E63" s="14">
        <v>22.08</v>
      </c>
      <c r="F63" s="18">
        <v>21.518987341772132</v>
      </c>
    </row>
    <row r="64" spans="2:6" x14ac:dyDescent="0.35">
      <c r="B64" s="4" t="s">
        <v>7</v>
      </c>
      <c r="C64" s="14">
        <v>92.61</v>
      </c>
      <c r="D64" s="18">
        <v>1.4681713597019836</v>
      </c>
      <c r="E64" s="14">
        <v>22.84</v>
      </c>
      <c r="F64" s="18">
        <v>5.0091911764705799</v>
      </c>
    </row>
    <row r="65" spans="2:6" ht="15" thickBot="1" x14ac:dyDescent="0.4">
      <c r="B65" s="5" t="s">
        <v>8</v>
      </c>
      <c r="C65" s="23">
        <v>76.09</v>
      </c>
      <c r="D65" s="16">
        <v>1.0491367861885834</v>
      </c>
      <c r="E65" s="23">
        <v>19.04</v>
      </c>
      <c r="F65" s="16">
        <v>-13.689936536718037</v>
      </c>
    </row>
    <row r="66" spans="2:6" ht="15" thickBot="1" x14ac:dyDescent="0.4">
      <c r="B66" s="7">
        <v>2009</v>
      </c>
      <c r="C66" s="36">
        <v>337.863</v>
      </c>
      <c r="D66" s="32">
        <v>-0.69862450035269319</v>
      </c>
      <c r="E66" s="36">
        <v>81</v>
      </c>
      <c r="F66" s="32">
        <v>-8.3119205822758886</v>
      </c>
    </row>
    <row r="67" spans="2:6" x14ac:dyDescent="0.35">
      <c r="B67" s="4" t="s">
        <v>5</v>
      </c>
      <c r="C67" s="14">
        <v>79.024000000000001</v>
      </c>
      <c r="D67" s="18">
        <v>-1.4</v>
      </c>
      <c r="E67" s="14">
        <v>16.920000000000002</v>
      </c>
      <c r="F67" s="18">
        <v>-30.6</v>
      </c>
    </row>
    <row r="68" spans="2:6" x14ac:dyDescent="0.35">
      <c r="B68" s="4" t="s">
        <v>6</v>
      </c>
      <c r="C68" s="14">
        <v>76.167000000000002</v>
      </c>
      <c r="D68" s="18">
        <v>-16.600000000000001</v>
      </c>
      <c r="E68" s="14">
        <v>17.23</v>
      </c>
      <c r="F68" s="18">
        <v>-22</v>
      </c>
    </row>
    <row r="69" spans="2:6" x14ac:dyDescent="0.35">
      <c r="B69" s="4" t="s">
        <v>7</v>
      </c>
      <c r="C69" s="14">
        <v>84.41</v>
      </c>
      <c r="D69" s="18">
        <v>-8.6</v>
      </c>
      <c r="E69" s="14">
        <v>19.940000000000001</v>
      </c>
      <c r="F69" s="18">
        <v>-12.6</v>
      </c>
    </row>
    <row r="70" spans="2:6" ht="15" thickBot="1" x14ac:dyDescent="0.4">
      <c r="B70" s="5" t="s">
        <v>8</v>
      </c>
      <c r="C70" s="23">
        <v>98.262</v>
      </c>
      <c r="D70" s="16">
        <v>29.1</v>
      </c>
      <c r="E70" s="23">
        <v>26.91</v>
      </c>
      <c r="F70" s="16">
        <v>41.3</v>
      </c>
    </row>
    <row r="71" spans="2:6" ht="15" thickBot="1" x14ac:dyDescent="0.4">
      <c r="B71" s="7">
        <v>2010</v>
      </c>
      <c r="C71" s="36">
        <v>376.58599999999996</v>
      </c>
      <c r="D71" s="32">
        <v>11.461154373222257</v>
      </c>
      <c r="E71" s="36">
        <v>107.44</v>
      </c>
      <c r="F71" s="32">
        <v>32.641975308641975</v>
      </c>
    </row>
    <row r="72" spans="2:6" x14ac:dyDescent="0.35">
      <c r="B72" s="4" t="s">
        <v>5</v>
      </c>
      <c r="C72" s="14">
        <v>91.817999999999998</v>
      </c>
      <c r="D72" s="18">
        <v>16.2</v>
      </c>
      <c r="E72" s="14">
        <v>25.29</v>
      </c>
      <c r="F72" s="18">
        <v>49.4</v>
      </c>
    </row>
    <row r="73" spans="2:6" x14ac:dyDescent="0.35">
      <c r="B73" s="4" t="s">
        <v>6</v>
      </c>
      <c r="C73" s="14">
        <v>89.96</v>
      </c>
      <c r="D73" s="18">
        <v>18.100000000000001</v>
      </c>
      <c r="E73" s="14">
        <v>24.62</v>
      </c>
      <c r="F73" s="18">
        <v>42.9</v>
      </c>
    </row>
    <row r="74" spans="2:6" x14ac:dyDescent="0.35">
      <c r="B74" s="4" t="s">
        <v>7</v>
      </c>
      <c r="C74" s="14">
        <v>91.82</v>
      </c>
      <c r="D74" s="18">
        <v>8.5</v>
      </c>
      <c r="E74" s="14">
        <v>26.51</v>
      </c>
      <c r="F74" s="18">
        <v>32.799999999999997</v>
      </c>
    </row>
    <row r="75" spans="2:6" ht="15" thickBot="1" x14ac:dyDescent="0.4">
      <c r="B75" s="5" t="s">
        <v>8</v>
      </c>
      <c r="C75" s="23">
        <v>102.988</v>
      </c>
      <c r="D75" s="16">
        <v>4.8</v>
      </c>
      <c r="E75" s="23">
        <v>31.02</v>
      </c>
      <c r="F75" s="16">
        <v>15.3</v>
      </c>
    </row>
    <row r="76" spans="2:6" ht="15" thickBot="1" x14ac:dyDescent="0.4">
      <c r="B76" s="7">
        <v>2011</v>
      </c>
      <c r="C76" s="36">
        <v>430.40300000000002</v>
      </c>
      <c r="D76" s="32">
        <v>14.29075961400585</v>
      </c>
      <c r="E76" s="36">
        <v>137.82803999999999</v>
      </c>
      <c r="F76" s="32">
        <v>28.283730454206989</v>
      </c>
    </row>
    <row r="77" spans="2:6" x14ac:dyDescent="0.35">
      <c r="B77" s="4" t="s">
        <v>5</v>
      </c>
      <c r="C77" s="14">
        <v>99.685000000000002</v>
      </c>
      <c r="D77" s="18">
        <v>8.5680367683896463</v>
      </c>
      <c r="E77" s="14">
        <v>27.973479999999999</v>
      </c>
      <c r="F77" s="18">
        <v>10.610834321866363</v>
      </c>
    </row>
    <row r="78" spans="2:6" x14ac:dyDescent="0.35">
      <c r="B78" s="6" t="s">
        <v>6</v>
      </c>
      <c r="C78" s="24">
        <v>115.093</v>
      </c>
      <c r="D78" s="17">
        <v>27.937972432192097</v>
      </c>
      <c r="E78" s="24">
        <v>36.837019999999995</v>
      </c>
      <c r="F78" s="17">
        <v>49.622339561332211</v>
      </c>
    </row>
    <row r="79" spans="2:6" x14ac:dyDescent="0.35">
      <c r="B79" s="4" t="s">
        <v>7</v>
      </c>
      <c r="C79" s="14">
        <v>107.496</v>
      </c>
      <c r="D79" s="18">
        <v>17.072533217164022</v>
      </c>
      <c r="E79" s="14">
        <v>37.937129999999996</v>
      </c>
      <c r="F79" s="18">
        <v>43.10497925311202</v>
      </c>
    </row>
    <row r="80" spans="2:6" ht="15" thickBot="1" x14ac:dyDescent="0.4">
      <c r="B80" s="5" t="s">
        <v>8</v>
      </c>
      <c r="C80" s="23">
        <v>108.129</v>
      </c>
      <c r="D80" s="16">
        <v>4.9918437099467923</v>
      </c>
      <c r="E80" s="23">
        <v>35.080410000000001</v>
      </c>
      <c r="F80" s="16">
        <v>13.089651837524173</v>
      </c>
    </row>
    <row r="81" spans="2:6" ht="15" thickBot="1" x14ac:dyDescent="0.4">
      <c r="B81" s="7">
        <v>2012</v>
      </c>
      <c r="C81" s="36">
        <v>427.52</v>
      </c>
      <c r="D81" s="32">
        <v>-0.6698373384943892</v>
      </c>
      <c r="E81" s="36">
        <v>142.84493000000001</v>
      </c>
      <c r="F81" s="32">
        <v>3.6399632469561425</v>
      </c>
    </row>
    <row r="82" spans="2:6" x14ac:dyDescent="0.35">
      <c r="B82" s="4" t="s">
        <v>5</v>
      </c>
      <c r="C82" s="14">
        <v>104.73</v>
      </c>
      <c r="D82" s="18">
        <v>5.0609419671966691</v>
      </c>
      <c r="E82" s="14">
        <v>33.177990000000001</v>
      </c>
      <c r="F82" s="18">
        <v>18.605157456276444</v>
      </c>
    </row>
    <row r="83" spans="2:6" x14ac:dyDescent="0.35">
      <c r="B83" s="4" t="s">
        <v>6</v>
      </c>
      <c r="C83" s="14">
        <v>112.337</v>
      </c>
      <c r="D83" s="18">
        <v>-2.39458524845125</v>
      </c>
      <c r="E83" s="14">
        <v>35.82132</v>
      </c>
      <c r="F83" s="18">
        <v>-2.7572805834999485</v>
      </c>
    </row>
    <row r="84" spans="2:6" x14ac:dyDescent="0.35">
      <c r="B84" s="4" t="s">
        <v>7</v>
      </c>
      <c r="C84" s="14">
        <v>111.625</v>
      </c>
      <c r="D84" s="18">
        <v>3.8410731562104701</v>
      </c>
      <c r="E84" s="14">
        <v>38.62283</v>
      </c>
      <c r="F84" s="18">
        <v>1.807464085975937</v>
      </c>
    </row>
    <row r="85" spans="2:6" ht="15" thickBot="1" x14ac:dyDescent="0.4">
      <c r="B85" s="5" t="s">
        <v>8</v>
      </c>
      <c r="C85" s="23">
        <v>98.828000000000003</v>
      </c>
      <c r="D85" s="16">
        <v>-8.6017627093564215</v>
      </c>
      <c r="E85" s="23">
        <v>35.222790000000003</v>
      </c>
      <c r="F85" s="16">
        <v>0.40586754829831762</v>
      </c>
    </row>
    <row r="86" spans="2:6" ht="15" thickBot="1" x14ac:dyDescent="0.4">
      <c r="B86" s="7">
        <v>2013</v>
      </c>
      <c r="C86" s="36">
        <v>381.13</v>
      </c>
      <c r="D86" s="32">
        <v>-10.850954341317362</v>
      </c>
      <c r="E86" s="36">
        <v>152.36842000000001</v>
      </c>
      <c r="F86" s="32">
        <v>6.667012962938216</v>
      </c>
    </row>
    <row r="87" spans="2:6" x14ac:dyDescent="0.35">
      <c r="B87" s="4" t="s">
        <v>5</v>
      </c>
      <c r="C87" s="14">
        <v>92.573999999999998</v>
      </c>
      <c r="D87" s="18">
        <v>-11.606989401317676</v>
      </c>
      <c r="E87" s="14">
        <v>33.152059999999999</v>
      </c>
      <c r="F87" s="18">
        <v>-7.8154222121355588E-2</v>
      </c>
    </row>
    <row r="88" spans="2:6" x14ac:dyDescent="0.35">
      <c r="B88" s="4" t="s">
        <v>6</v>
      </c>
      <c r="C88" s="14">
        <v>94.59</v>
      </c>
      <c r="D88" s="18">
        <v>-15.798000658732207</v>
      </c>
      <c r="E88" s="14">
        <v>35.63635</v>
      </c>
      <c r="F88" s="18">
        <v>-0.51636846436703365</v>
      </c>
    </row>
    <row r="89" spans="2:6" x14ac:dyDescent="0.35">
      <c r="B89" s="4" t="s">
        <v>7</v>
      </c>
      <c r="C89" s="14">
        <v>94.960999999999999</v>
      </c>
      <c r="D89" s="18">
        <v>-14.928555431131016</v>
      </c>
      <c r="E89" s="14">
        <v>38.590009999999999</v>
      </c>
      <c r="F89" s="18">
        <v>-8.4975647822801648E-2</v>
      </c>
    </row>
    <row r="90" spans="2:6" ht="15" thickBot="1" x14ac:dyDescent="0.4">
      <c r="B90" s="5" t="s">
        <v>8</v>
      </c>
      <c r="C90" s="23">
        <v>98.998999999999995</v>
      </c>
      <c r="D90" s="16">
        <v>0.17302788683369386</v>
      </c>
      <c r="E90" s="23">
        <v>44.99</v>
      </c>
      <c r="F90" s="16">
        <v>27.72980221044385</v>
      </c>
    </row>
    <row r="91" spans="2:6" ht="15" thickBot="1" x14ac:dyDescent="0.4">
      <c r="B91" s="7">
        <v>2014</v>
      </c>
      <c r="C91" s="36">
        <v>384.06000000000006</v>
      </c>
      <c r="D91" s="32">
        <v>0.76876656259021559</v>
      </c>
      <c r="E91" s="36">
        <v>162.97438</v>
      </c>
      <c r="F91" s="32">
        <v>6.960733726844424</v>
      </c>
    </row>
    <row r="92" spans="2:6" x14ac:dyDescent="0.35">
      <c r="B92" s="4" t="s">
        <v>5</v>
      </c>
      <c r="C92" s="14">
        <v>92.905000000000001</v>
      </c>
      <c r="D92" s="18">
        <v>0.35755179640071333</v>
      </c>
      <c r="E92" s="14">
        <v>40.405199999999994</v>
      </c>
      <c r="F92" s="18">
        <v>21.87839911004022</v>
      </c>
    </row>
    <row r="93" spans="2:6" x14ac:dyDescent="0.35">
      <c r="B93" s="6" t="s">
        <v>6</v>
      </c>
      <c r="C93" s="24">
        <v>100.498</v>
      </c>
      <c r="D93" s="17">
        <v>6.2459033724495185</v>
      </c>
      <c r="E93" s="24">
        <v>41.624989999999997</v>
      </c>
      <c r="F93" s="17">
        <v>16.804863573289623</v>
      </c>
    </row>
    <row r="94" spans="2:6" x14ac:dyDescent="0.35">
      <c r="B94" s="4" t="s">
        <v>7</v>
      </c>
      <c r="C94" s="14">
        <v>96.134</v>
      </c>
      <c r="D94" s="18">
        <v>1.2352439422499799</v>
      </c>
      <c r="E94" s="14">
        <v>42.33128</v>
      </c>
      <c r="F94" s="18">
        <v>9.6949184516925442</v>
      </c>
    </row>
    <row r="95" spans="2:6" ht="15" thickBot="1" x14ac:dyDescent="0.4">
      <c r="B95" s="5" t="s">
        <v>8</v>
      </c>
      <c r="C95" s="23">
        <v>94.522999999999996</v>
      </c>
      <c r="D95" s="16">
        <v>-4.5212577904827356</v>
      </c>
      <c r="E95" s="23">
        <v>38.612910000000007</v>
      </c>
      <c r="F95" s="16">
        <v>-14.174460991331401</v>
      </c>
    </row>
    <row r="96" spans="2:6" ht="15" thickBot="1" x14ac:dyDescent="0.4">
      <c r="B96" s="7">
        <v>2015</v>
      </c>
      <c r="C96" s="36">
        <v>362.10500000000002</v>
      </c>
      <c r="D96" s="32">
        <v>-5.7165547049940244</v>
      </c>
      <c r="E96" s="36">
        <v>149.89796000000001</v>
      </c>
      <c r="F96" s="32">
        <v>-8.0236046917312933</v>
      </c>
    </row>
    <row r="97" spans="2:6" x14ac:dyDescent="0.35">
      <c r="B97" s="4" t="s">
        <v>5</v>
      </c>
      <c r="C97" s="14">
        <v>93.49</v>
      </c>
      <c r="D97" s="18">
        <v>0.62967547494751841</v>
      </c>
      <c r="E97" s="14">
        <v>38.956269999999996</v>
      </c>
      <c r="F97" s="18">
        <v>-3.5859988318335212</v>
      </c>
    </row>
    <row r="98" spans="2:6" x14ac:dyDescent="0.35">
      <c r="B98" s="4" t="s">
        <v>6</v>
      </c>
      <c r="C98" s="14">
        <v>92.917000000000002</v>
      </c>
      <c r="D98" s="18">
        <v>-7.5434337001731393</v>
      </c>
      <c r="E98" s="14">
        <v>37.616339999999994</v>
      </c>
      <c r="F98" s="18">
        <v>-9.630392703998254</v>
      </c>
    </row>
    <row r="99" spans="2:6" x14ac:dyDescent="0.35">
      <c r="B99" s="4" t="s">
        <v>7</v>
      </c>
      <c r="C99" s="14">
        <v>85.888999999999996</v>
      </c>
      <c r="D99" s="18">
        <v>-10.656999604718422</v>
      </c>
      <c r="E99" s="14">
        <v>37.512709999999998</v>
      </c>
      <c r="F99" s="18">
        <v>-11.383000939258153</v>
      </c>
    </row>
    <row r="100" spans="2:6" ht="15" thickBot="1" x14ac:dyDescent="0.4">
      <c r="B100" s="5" t="s">
        <v>8</v>
      </c>
      <c r="C100" s="23">
        <v>89.808999999999997</v>
      </c>
      <c r="D100" s="16">
        <v>-4.9871459856331199</v>
      </c>
      <c r="E100" s="23">
        <v>35.812640000000002</v>
      </c>
      <c r="F100" s="16">
        <v>-7.2521599641156342</v>
      </c>
    </row>
    <row r="101" spans="2:6" ht="15" thickBot="1" x14ac:dyDescent="0.4">
      <c r="B101" s="7">
        <v>2016</v>
      </c>
      <c r="C101" s="36">
        <v>328.43</v>
      </c>
      <c r="D101" s="32">
        <v>-9.29978873531158</v>
      </c>
      <c r="E101" s="36">
        <v>145.41</v>
      </c>
      <c r="F101" s="32">
        <v>-2.9940100585758529</v>
      </c>
    </row>
    <row r="102" spans="2:6" x14ac:dyDescent="0.35">
      <c r="B102" s="4" t="s">
        <v>5</v>
      </c>
      <c r="C102" s="14">
        <v>88</v>
      </c>
      <c r="D102" s="18">
        <v>-5.872285805968545</v>
      </c>
      <c r="E102" s="14">
        <v>31.98</v>
      </c>
      <c r="F102" s="18">
        <v>-17.907951659642976</v>
      </c>
    </row>
    <row r="103" spans="2:6" x14ac:dyDescent="0.35">
      <c r="B103" s="4" t="s">
        <v>6</v>
      </c>
      <c r="C103" s="14">
        <v>83.52</v>
      </c>
      <c r="D103" s="18">
        <v>-10.113326947706028</v>
      </c>
      <c r="E103" s="14">
        <v>32.9</v>
      </c>
      <c r="F103" s="18">
        <v>-12.538008748325851</v>
      </c>
    </row>
    <row r="104" spans="2:6" x14ac:dyDescent="0.35">
      <c r="B104" s="4" t="s">
        <v>7</v>
      </c>
      <c r="C104" s="14">
        <v>76.39</v>
      </c>
      <c r="D104" s="18">
        <v>-11.059623467498753</v>
      </c>
      <c r="E104" s="14">
        <v>30.97</v>
      </c>
      <c r="F104" s="18">
        <v>-17.441315223560224</v>
      </c>
    </row>
    <row r="105" spans="2:6" ht="15" thickBot="1" x14ac:dyDescent="0.4">
      <c r="B105" s="2" t="s">
        <v>8</v>
      </c>
      <c r="C105" s="23">
        <v>80.510000000000005</v>
      </c>
      <c r="D105" s="16">
        <v>-10.354196127336905</v>
      </c>
      <c r="E105" s="23">
        <v>49.56</v>
      </c>
      <c r="F105" s="16">
        <v>38.386893566070512</v>
      </c>
    </row>
    <row r="106" spans="2:6" ht="15" thickBot="1" x14ac:dyDescent="0.4">
      <c r="B106" s="55">
        <v>2017</v>
      </c>
      <c r="C106" s="59">
        <v>311.82400000000001</v>
      </c>
      <c r="D106" s="63">
        <v>-5.0561763541698355</v>
      </c>
      <c r="E106" s="59">
        <v>139.83972278800002</v>
      </c>
      <c r="F106" s="67">
        <v>-3.8307387469912442</v>
      </c>
    </row>
    <row r="107" spans="2:6" x14ac:dyDescent="0.35">
      <c r="B107" s="56" t="s">
        <v>5</v>
      </c>
      <c r="C107" s="60">
        <f>76148/1000</f>
        <v>76.147999999999996</v>
      </c>
      <c r="D107" s="64">
        <f t="shared" ref="D107:D130" si="0">+C107/+C102*100-100</f>
        <v>-13.468181818181819</v>
      </c>
      <c r="E107" s="68">
        <f>34519.835601/1000</f>
        <v>34.519835600999997</v>
      </c>
      <c r="F107" s="73">
        <f t="shared" ref="F107:F130" si="1">+E107/+E102*100-100</f>
        <v>7.9419499718573974</v>
      </c>
    </row>
    <row r="108" spans="2:6" x14ac:dyDescent="0.35">
      <c r="B108" s="57" t="s">
        <v>6</v>
      </c>
      <c r="C108" s="61">
        <f>77378/1000</f>
        <v>77.378</v>
      </c>
      <c r="D108" s="65">
        <f t="shared" si="0"/>
        <v>-7.3539272030651262</v>
      </c>
      <c r="E108" s="69">
        <f>33303.996765/1000</f>
        <v>33.303996765000001</v>
      </c>
      <c r="F108" s="65">
        <f t="shared" si="1"/>
        <v>1.2279536930091268</v>
      </c>
    </row>
    <row r="109" spans="2:6" x14ac:dyDescent="0.35">
      <c r="B109" s="57" t="s">
        <v>7</v>
      </c>
      <c r="C109" s="61">
        <f>75765/1000</f>
        <v>75.765000000000001</v>
      </c>
      <c r="D109" s="65">
        <f t="shared" si="0"/>
        <v>-0.81816991752847912</v>
      </c>
      <c r="E109" s="69">
        <f>34445.696126/1000</f>
        <v>34.445696126000001</v>
      </c>
      <c r="F109" s="65">
        <f t="shared" si="1"/>
        <v>11.222783745560221</v>
      </c>
    </row>
    <row r="110" spans="2:6" ht="15" thickBot="1" x14ac:dyDescent="0.4">
      <c r="B110" s="58" t="s">
        <v>8</v>
      </c>
      <c r="C110" s="62">
        <f>82533/1000</f>
        <v>82.533000000000001</v>
      </c>
      <c r="D110" s="66">
        <f t="shared" si="0"/>
        <v>2.512731337722002</v>
      </c>
      <c r="E110" s="70">
        <f>37570.194296/1000</f>
        <v>37.570194296000004</v>
      </c>
      <c r="F110" s="66">
        <f t="shared" si="1"/>
        <v>-24.19250545601291</v>
      </c>
    </row>
    <row r="111" spans="2:6" ht="15" thickBot="1" x14ac:dyDescent="0.4">
      <c r="B111" s="76">
        <v>2018</v>
      </c>
      <c r="C111" s="77">
        <f>+C112+C113+C114+C115</f>
        <v>313.71000000000004</v>
      </c>
      <c r="D111" s="78">
        <f t="shared" si="0"/>
        <v>0.60482836471855705</v>
      </c>
      <c r="E111" s="79">
        <f>+E112+E113+E114+E115</f>
        <v>140.32669999999999</v>
      </c>
      <c r="F111" s="80">
        <f t="shared" si="1"/>
        <v>0.34823954330791196</v>
      </c>
    </row>
    <row r="112" spans="2:6" x14ac:dyDescent="0.35">
      <c r="B112" s="4" t="s">
        <v>5</v>
      </c>
      <c r="C112" s="14">
        <f>79480/1000</f>
        <v>79.48</v>
      </c>
      <c r="D112" s="53">
        <f t="shared" si="0"/>
        <v>4.3756894468666303</v>
      </c>
      <c r="E112" s="14">
        <f>35173.44/1000</f>
        <v>35.173439999999999</v>
      </c>
      <c r="F112" s="53">
        <f t="shared" si="1"/>
        <v>1.8934168938541234</v>
      </c>
    </row>
    <row r="113" spans="2:6" x14ac:dyDescent="0.35">
      <c r="B113" s="4" t="s">
        <v>6</v>
      </c>
      <c r="C113" s="14">
        <f>70382/1000</f>
        <v>70.382000000000005</v>
      </c>
      <c r="D113" s="53">
        <f t="shared" si="0"/>
        <v>-9.0413295768823048</v>
      </c>
      <c r="E113" s="14">
        <f>32562.03/1000</f>
        <v>32.56203</v>
      </c>
      <c r="F113" s="53">
        <f t="shared" si="1"/>
        <v>-2.2278610289193637</v>
      </c>
    </row>
    <row r="114" spans="2:6" x14ac:dyDescent="0.35">
      <c r="B114" s="4" t="s">
        <v>7</v>
      </c>
      <c r="C114" s="14">
        <f>78776/1000</f>
        <v>78.775999999999996</v>
      </c>
      <c r="D114" s="53">
        <f t="shared" si="0"/>
        <v>3.9741305352075358</v>
      </c>
      <c r="E114" s="14">
        <f>33088.92/1000</f>
        <v>33.088920000000002</v>
      </c>
      <c r="F114" s="53">
        <f t="shared" si="1"/>
        <v>-3.9388843269040308</v>
      </c>
    </row>
    <row r="115" spans="2:6" ht="15" thickBot="1" x14ac:dyDescent="0.4">
      <c r="B115" s="3" t="s">
        <v>8</v>
      </c>
      <c r="C115" s="54">
        <f>85072/1000</f>
        <v>85.072000000000003</v>
      </c>
      <c r="D115" s="51">
        <f t="shared" si="0"/>
        <v>3.0763452194879619</v>
      </c>
      <c r="E115" s="54">
        <f>39502.31/1000</f>
        <v>39.502309999999994</v>
      </c>
      <c r="F115" s="51">
        <f t="shared" si="1"/>
        <v>5.1426822251108035</v>
      </c>
    </row>
    <row r="116" spans="2:6" ht="15" thickBot="1" x14ac:dyDescent="0.4">
      <c r="B116" s="76">
        <v>2019</v>
      </c>
      <c r="C116" s="77">
        <f>+C117+C118+C119+C120</f>
        <v>328.64699999999999</v>
      </c>
      <c r="D116" s="78">
        <f t="shared" si="0"/>
        <v>4.761403844314799</v>
      </c>
      <c r="E116" s="79">
        <f>+E117+E118+E119+E120</f>
        <v>141.40322</v>
      </c>
      <c r="F116" s="80">
        <f t="shared" si="1"/>
        <v>0.76715265163367974</v>
      </c>
    </row>
    <row r="117" spans="2:6" x14ac:dyDescent="0.35">
      <c r="B117" s="4" t="s">
        <v>5</v>
      </c>
      <c r="C117" s="14">
        <f>84388/1000</f>
        <v>84.388000000000005</v>
      </c>
      <c r="D117" s="53">
        <f t="shared" si="0"/>
        <v>6.1751383995973868</v>
      </c>
      <c r="E117" s="14">
        <f>37163.07/1000</f>
        <v>37.163069999999998</v>
      </c>
      <c r="F117" s="53">
        <f t="shared" si="1"/>
        <v>5.6566261360844834</v>
      </c>
    </row>
    <row r="118" spans="2:6" x14ac:dyDescent="0.35">
      <c r="B118" s="4" t="s">
        <v>6</v>
      </c>
      <c r="C118" s="14">
        <f>75777/1000</f>
        <v>75.777000000000001</v>
      </c>
      <c r="D118" s="53">
        <f t="shared" si="0"/>
        <v>7.6653121536756572</v>
      </c>
      <c r="E118" s="14">
        <f>31362.95/1000</f>
        <v>31.362950000000001</v>
      </c>
      <c r="F118" s="53">
        <f t="shared" si="1"/>
        <v>-3.6824485451306259</v>
      </c>
    </row>
    <row r="119" spans="2:6" x14ac:dyDescent="0.35">
      <c r="B119" s="4" t="s">
        <v>7</v>
      </c>
      <c r="C119" s="14">
        <f>83085/1000</f>
        <v>83.084999999999994</v>
      </c>
      <c r="D119" s="53">
        <f t="shared" si="0"/>
        <v>5.4699400832740821</v>
      </c>
      <c r="E119" s="14">
        <f>34621.44/1000</f>
        <v>34.62144</v>
      </c>
      <c r="F119" s="53">
        <f t="shared" si="1"/>
        <v>4.6315201584095007</v>
      </c>
    </row>
    <row r="120" spans="2:6" ht="15" thickBot="1" x14ac:dyDescent="0.4">
      <c r="B120" s="3" t="s">
        <v>8</v>
      </c>
      <c r="C120" s="54">
        <f>85397/1000</f>
        <v>85.397000000000006</v>
      </c>
      <c r="D120" s="51">
        <f t="shared" si="0"/>
        <v>0.38202933985328968</v>
      </c>
      <c r="E120" s="54">
        <f>38255.76/1000</f>
        <v>38.255760000000002</v>
      </c>
      <c r="F120" s="51">
        <f t="shared" si="1"/>
        <v>-3.1556382398902514</v>
      </c>
    </row>
    <row r="121" spans="2:6" ht="15" thickBot="1" x14ac:dyDescent="0.4">
      <c r="B121" s="76">
        <v>2020</v>
      </c>
      <c r="C121" s="77">
        <f>+C122+C123+C124+C125</f>
        <v>295.97000000000003</v>
      </c>
      <c r="D121" s="78">
        <f t="shared" si="0"/>
        <v>-9.9428870490222039</v>
      </c>
      <c r="E121" s="79">
        <f>+E122+E123+E124+E125</f>
        <v>119.07000000000001</v>
      </c>
      <c r="F121" s="80">
        <f t="shared" si="1"/>
        <v>-15.793996770370583</v>
      </c>
    </row>
    <row r="122" spans="2:6" x14ac:dyDescent="0.35">
      <c r="B122" s="4" t="s">
        <v>5</v>
      </c>
      <c r="C122" s="14">
        <v>72.87</v>
      </c>
      <c r="D122" s="53">
        <f t="shared" si="0"/>
        <v>-13.648860027492063</v>
      </c>
      <c r="E122" s="14">
        <v>28.58</v>
      </c>
      <c r="F122" s="53">
        <f t="shared" si="1"/>
        <v>-23.095696884030303</v>
      </c>
    </row>
    <row r="123" spans="2:6" x14ac:dyDescent="0.35">
      <c r="B123" s="4" t="s">
        <v>6</v>
      </c>
      <c r="C123" s="14">
        <v>42.61</v>
      </c>
      <c r="D123" s="53">
        <f t="shared" si="0"/>
        <v>-43.76921757261438</v>
      </c>
      <c r="E123" s="14">
        <v>18.350000000000001</v>
      </c>
      <c r="F123" s="53">
        <f t="shared" si="1"/>
        <v>-41.491473219196543</v>
      </c>
    </row>
    <row r="124" spans="2:6" x14ac:dyDescent="0.35">
      <c r="B124" s="4" t="s">
        <v>7</v>
      </c>
      <c r="C124" s="14">
        <v>89.23</v>
      </c>
      <c r="D124" s="53">
        <f t="shared" si="0"/>
        <v>7.3960401997954079</v>
      </c>
      <c r="E124" s="14">
        <v>33.78</v>
      </c>
      <c r="F124" s="53">
        <f t="shared" si="1"/>
        <v>-2.4304015084294548</v>
      </c>
    </row>
    <row r="125" spans="2:6" ht="15" thickBot="1" x14ac:dyDescent="0.4">
      <c r="B125" s="3" t="s">
        <v>8</v>
      </c>
      <c r="C125" s="54">
        <v>91.26</v>
      </c>
      <c r="D125" s="51">
        <f t="shared" si="0"/>
        <v>6.8655807581062618</v>
      </c>
      <c r="E125" s="54">
        <v>38.36</v>
      </c>
      <c r="F125" s="51">
        <f t="shared" si="1"/>
        <v>0.27248184325705438</v>
      </c>
    </row>
    <row r="126" spans="2:6" ht="15" thickBot="1" x14ac:dyDescent="0.4">
      <c r="B126" s="76">
        <v>2021</v>
      </c>
      <c r="C126" s="77">
        <f>+C127+C128+C129+C130</f>
        <v>300.49</v>
      </c>
      <c r="D126" s="78">
        <f t="shared" si="0"/>
        <v>1.5271818089671143</v>
      </c>
      <c r="E126" s="79">
        <f>+E127+E128+E129+E130</f>
        <v>144.87</v>
      </c>
      <c r="F126" s="80">
        <f t="shared" si="1"/>
        <v>21.667926429831198</v>
      </c>
    </row>
    <row r="127" spans="2:6" x14ac:dyDescent="0.35">
      <c r="B127" s="4" t="s">
        <v>5</v>
      </c>
      <c r="C127" s="14">
        <v>80.680000000000007</v>
      </c>
      <c r="D127" s="53">
        <f t="shared" si="0"/>
        <v>10.717716481405247</v>
      </c>
      <c r="E127" s="14">
        <v>36.090000000000003</v>
      </c>
      <c r="F127" s="53">
        <f t="shared" si="1"/>
        <v>26.277116864940538</v>
      </c>
    </row>
    <row r="128" spans="2:6" x14ac:dyDescent="0.35">
      <c r="B128" s="4" t="s">
        <v>6</v>
      </c>
      <c r="C128" s="14">
        <v>59.07</v>
      </c>
      <c r="D128" s="53">
        <f t="shared" si="0"/>
        <v>38.629429711335348</v>
      </c>
      <c r="E128" s="14">
        <v>25.93</v>
      </c>
      <c r="F128" s="53">
        <f t="shared" si="1"/>
        <v>41.30790190735695</v>
      </c>
    </row>
    <row r="129" spans="2:6" x14ac:dyDescent="0.35">
      <c r="B129" s="4" t="s">
        <v>7</v>
      </c>
      <c r="C129" s="14">
        <v>61.28</v>
      </c>
      <c r="D129" s="53">
        <f t="shared" si="0"/>
        <v>-31.323545892637</v>
      </c>
      <c r="E129" s="14">
        <v>36</v>
      </c>
      <c r="F129" s="53">
        <f t="shared" si="1"/>
        <v>6.5719360568383678</v>
      </c>
    </row>
    <row r="130" spans="2:6" ht="15" thickBot="1" x14ac:dyDescent="0.4">
      <c r="B130" s="3" t="s">
        <v>8</v>
      </c>
      <c r="C130" s="54">
        <v>99.46</v>
      </c>
      <c r="D130" s="51">
        <f t="shared" si="0"/>
        <v>8.9853166776243683</v>
      </c>
      <c r="E130" s="54">
        <v>46.85</v>
      </c>
      <c r="F130" s="51">
        <f t="shared" si="1"/>
        <v>22.132429614181447</v>
      </c>
    </row>
    <row r="131" spans="2:6" ht="15" thickBot="1" x14ac:dyDescent="0.4">
      <c r="B131" s="76">
        <v>2022</v>
      </c>
      <c r="C131" s="77">
        <f>+C132+C133+C134+C135</f>
        <v>389.1</v>
      </c>
      <c r="D131" s="78">
        <f t="shared" ref="D131:D135" si="2">+C131/+C126*100-100</f>
        <v>29.488502113215077</v>
      </c>
      <c r="E131" s="79">
        <f>+E132+E133+E134+E135</f>
        <v>179.07</v>
      </c>
      <c r="F131" s="80">
        <f t="shared" ref="F131:F135" si="3">+E131/+E126*100-100</f>
        <v>23.60737212673429</v>
      </c>
    </row>
    <row r="132" spans="2:6" x14ac:dyDescent="0.35">
      <c r="B132" s="4" t="s">
        <v>5</v>
      </c>
      <c r="C132" s="14">
        <v>94.53</v>
      </c>
      <c r="D132" s="53">
        <f t="shared" si="2"/>
        <v>17.166584035696573</v>
      </c>
      <c r="E132" s="14">
        <v>41.96</v>
      </c>
      <c r="F132" s="53">
        <f t="shared" si="3"/>
        <v>16.264893322249918</v>
      </c>
    </row>
    <row r="133" spans="2:6" x14ac:dyDescent="0.35">
      <c r="B133" s="4" t="s">
        <v>6</v>
      </c>
      <c r="C133" s="14">
        <v>93.47</v>
      </c>
      <c r="D133" s="53">
        <f t="shared" si="2"/>
        <v>58.235991196885038</v>
      </c>
      <c r="E133" s="14">
        <v>42.44</v>
      </c>
      <c r="F133" s="53">
        <f t="shared" si="3"/>
        <v>63.671423062090241</v>
      </c>
    </row>
    <row r="134" spans="2:6" x14ac:dyDescent="0.35">
      <c r="B134" s="4" t="s">
        <v>7</v>
      </c>
      <c r="C134" s="14">
        <v>105.11</v>
      </c>
      <c r="D134" s="53">
        <f t="shared" si="2"/>
        <v>71.524151436031332</v>
      </c>
      <c r="E134" s="14">
        <v>46.59</v>
      </c>
      <c r="F134" s="53">
        <f t="shared" si="3"/>
        <v>29.416666666666657</v>
      </c>
    </row>
    <row r="135" spans="2:6" ht="15" thickBot="1" x14ac:dyDescent="0.4">
      <c r="B135" s="3" t="s">
        <v>8</v>
      </c>
      <c r="C135" s="54">
        <v>95.99</v>
      </c>
      <c r="D135" s="51">
        <f t="shared" si="2"/>
        <v>-3.4888397345666675</v>
      </c>
      <c r="E135" s="54">
        <v>48.08</v>
      </c>
      <c r="F135" s="51">
        <f t="shared" si="3"/>
        <v>2.6254002134471648</v>
      </c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Yearly</vt:lpstr>
      <vt:lpstr>Quarterly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2023-04-09T23:42:03Z</cp:lastPrinted>
  <dcterms:created xsi:type="dcterms:W3CDTF">2017-08-23T00:55:33Z</dcterms:created>
  <dcterms:modified xsi:type="dcterms:W3CDTF">2023-04-09T23:42:05Z</dcterms:modified>
</cp:coreProperties>
</file>